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8" windowWidth="15180" windowHeight="8580"/>
  </bookViews>
  <sheets>
    <sheet name="Derwent" sheetId="1" r:id="rId1"/>
  </sheets>
  <calcPr calcId="125725"/>
</workbook>
</file>

<file path=xl/calcChain.xml><?xml version="1.0" encoding="utf-8"?>
<calcChain xmlns="http://schemas.openxmlformats.org/spreadsheetml/2006/main">
  <c r="A22" i="1"/>
  <c r="E7"/>
  <c r="A25"/>
  <c r="E9"/>
  <c r="E12"/>
  <c r="E11"/>
  <c r="A26"/>
  <c r="E14"/>
  <c r="A20"/>
  <c r="A29"/>
  <c r="B29"/>
  <c r="E16"/>
  <c r="A21"/>
  <c r="A24"/>
  <c r="B30"/>
  <c r="A30"/>
  <c r="D30"/>
</calcChain>
</file>

<file path=xl/comments1.xml><?xml version="1.0" encoding="utf-8"?>
<comments xmlns="http://schemas.openxmlformats.org/spreadsheetml/2006/main">
  <authors>
    <author>Stephen Maberly</author>
  </authors>
  <commentList>
    <comment ref="E7" authorId="0">
      <text>
        <r>
          <rPr>
            <b/>
            <sz val="8"/>
            <color indexed="81"/>
            <rFont val="Tahoma"/>
            <family val="2"/>
          </rPr>
          <t>Stephen Maberly:</t>
        </r>
        <r>
          <rPr>
            <sz val="8"/>
            <color indexed="81"/>
            <rFont val="Tahoma"/>
            <family val="2"/>
          </rPr>
          <t xml:space="preserve">
If a different depth is desired, enter directly here.</t>
        </r>
      </text>
    </comment>
  </commentList>
</comments>
</file>

<file path=xl/sharedStrings.xml><?xml version="1.0" encoding="utf-8"?>
<sst xmlns="http://schemas.openxmlformats.org/spreadsheetml/2006/main" count="92" uniqueCount="80">
  <si>
    <t>Enter values for the lake in the grey areas</t>
  </si>
  <si>
    <t>Feature</t>
  </si>
  <si>
    <t>Symbol</t>
  </si>
  <si>
    <t>Unit</t>
  </si>
  <si>
    <t>Input value</t>
  </si>
  <si>
    <t>Derived</t>
  </si>
  <si>
    <t>Value</t>
  </si>
  <si>
    <t>Area</t>
  </si>
  <si>
    <t>A</t>
  </si>
  <si>
    <t>Ratio max photosynthesis to basal respiration</t>
  </si>
  <si>
    <t>P/R</t>
  </si>
  <si>
    <t>-</t>
  </si>
  <si>
    <t>Max Volume</t>
  </si>
  <si>
    <t>V</t>
  </si>
  <si>
    <t>Onset light saturation</t>
  </si>
  <si>
    <t>Ik</t>
  </si>
  <si>
    <t>Mean Column Height</t>
  </si>
  <si>
    <t>H</t>
  </si>
  <si>
    <t>m</t>
  </si>
  <si>
    <t>Chla attenuation</t>
  </si>
  <si>
    <t>Average daily hydraulic output</t>
  </si>
  <si>
    <t>Q</t>
  </si>
  <si>
    <t>Background extinction coeff</t>
  </si>
  <si>
    <t>e</t>
  </si>
  <si>
    <t>Mean retention time</t>
  </si>
  <si>
    <t>T</t>
  </si>
  <si>
    <t>y</t>
  </si>
  <si>
    <t>Daylength (summer)</t>
  </si>
  <si>
    <t>G</t>
  </si>
  <si>
    <t>h</t>
  </si>
  <si>
    <t>Annual Total P Load</t>
  </si>
  <si>
    <t>L(TP)</t>
  </si>
  <si>
    <t>Daylength (winter)</t>
  </si>
  <si>
    <t>L(TP)A</t>
  </si>
  <si>
    <t>Daylength ('ambient')</t>
  </si>
  <si>
    <t>Potential mean Concn</t>
  </si>
  <si>
    <t>[TP]V</t>
  </si>
  <si>
    <t>Max surface light (summer)</t>
  </si>
  <si>
    <t>I max</t>
  </si>
  <si>
    <t>Max surface light (winter)</t>
  </si>
  <si>
    <t>Max surface light ('ambient')</t>
  </si>
  <si>
    <t>L (N)</t>
  </si>
  <si>
    <t>Max dissolved silica concn</t>
  </si>
  <si>
    <r>
      <t>Chla/ mg m</t>
    </r>
    <r>
      <rPr>
        <b/>
        <vertAlign val="superscript"/>
        <sz val="13"/>
        <rFont val="Arial"/>
        <family val="2"/>
      </rPr>
      <t>-3</t>
    </r>
  </si>
  <si>
    <t>Limitation</t>
  </si>
  <si>
    <t>Maximum Chla for light-supportive capacity</t>
  </si>
  <si>
    <t>Derwent Water</t>
  </si>
  <si>
    <t>Summer light</t>
  </si>
  <si>
    <t>Winter light</t>
  </si>
  <si>
    <t>Ambient light</t>
  </si>
  <si>
    <t>Mean BAP load</t>
  </si>
  <si>
    <t>L(BAP)</t>
  </si>
  <si>
    <t>g P y-1</t>
  </si>
  <si>
    <t>Mean BAP Concn</t>
  </si>
  <si>
    <t>[BAP]v</t>
  </si>
  <si>
    <r>
      <t xml:space="preserve">Lake Metabolic Model: </t>
    </r>
    <r>
      <rPr>
        <sz val="20"/>
        <color indexed="9"/>
        <rFont val="Comic Sans MS"/>
        <family val="4"/>
      </rPr>
      <t>METABOLAKE</t>
    </r>
  </si>
  <si>
    <t>Areal TP stock</t>
  </si>
  <si>
    <t>Annual DIN load</t>
  </si>
  <si>
    <t>Mean [BAN]</t>
  </si>
  <si>
    <t>BAP</t>
  </si>
  <si>
    <t>N</t>
  </si>
  <si>
    <t>Silicon for diatoms</t>
  </si>
  <si>
    <t xml:space="preserve">Chla predicted </t>
  </si>
  <si>
    <t>Most limiting factor</t>
  </si>
  <si>
    <r>
      <t>m</t>
    </r>
    <r>
      <rPr>
        <vertAlign val="superscript"/>
        <sz val="12"/>
        <rFont val="Arial"/>
        <family val="2"/>
      </rPr>
      <t>2</t>
    </r>
  </si>
  <si>
    <r>
      <t>m</t>
    </r>
    <r>
      <rPr>
        <vertAlign val="superscript"/>
        <sz val="12"/>
        <rFont val="Arial"/>
        <family val="2"/>
      </rPr>
      <t>3</t>
    </r>
  </si>
  <si>
    <r>
      <t>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d</t>
    </r>
    <r>
      <rPr>
        <vertAlign val="superscript"/>
        <sz val="12"/>
        <rFont val="Arial"/>
        <family val="2"/>
      </rPr>
      <t>-1</t>
    </r>
  </si>
  <si>
    <r>
      <t>gP y</t>
    </r>
    <r>
      <rPr>
        <vertAlign val="superscript"/>
        <sz val="12"/>
        <rFont val="Arial"/>
        <family val="2"/>
      </rPr>
      <t>-1</t>
    </r>
  </si>
  <si>
    <r>
      <t>g P m</t>
    </r>
    <r>
      <rPr>
        <vertAlign val="superscript"/>
        <sz val="12"/>
        <rFont val="Arial"/>
        <family val="2"/>
      </rPr>
      <t>-2</t>
    </r>
  </si>
  <si>
    <r>
      <t>g P m</t>
    </r>
    <r>
      <rPr>
        <vertAlign val="superscript"/>
        <sz val="12"/>
        <rFont val="Arial"/>
        <family val="2"/>
      </rPr>
      <t>-3</t>
    </r>
  </si>
  <si>
    <r>
      <t>mg P m</t>
    </r>
    <r>
      <rPr>
        <vertAlign val="superscript"/>
        <sz val="12"/>
        <rFont val="Arial"/>
        <family val="2"/>
      </rPr>
      <t>-3</t>
    </r>
  </si>
  <si>
    <r>
      <t>g N y</t>
    </r>
    <r>
      <rPr>
        <vertAlign val="superscript"/>
        <sz val="12"/>
        <rFont val="Arial"/>
        <family val="2"/>
      </rPr>
      <t>-1</t>
    </r>
  </si>
  <si>
    <r>
      <t>mg N m</t>
    </r>
    <r>
      <rPr>
        <vertAlign val="superscript"/>
        <sz val="12"/>
        <rFont val="Arial"/>
        <family val="2"/>
      </rPr>
      <t>-3</t>
    </r>
  </si>
  <si>
    <r>
      <t>[SiO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]</t>
    </r>
  </si>
  <si>
    <r>
      <t>mg m</t>
    </r>
    <r>
      <rPr>
        <vertAlign val="superscript"/>
        <sz val="12"/>
        <rFont val="Arial"/>
        <family val="2"/>
      </rPr>
      <t>-3</t>
    </r>
  </si>
  <si>
    <r>
      <t>umol m</t>
    </r>
    <r>
      <rPr>
        <vertAlign val="superscript"/>
        <sz val="12"/>
        <rFont val="Arial"/>
        <family val="2"/>
      </rPr>
      <t>-2</t>
    </r>
    <r>
      <rPr>
        <sz val="12"/>
        <rFont val="Arial"/>
        <family val="2"/>
      </rPr>
      <t xml:space="preserve"> s</t>
    </r>
    <r>
      <rPr>
        <vertAlign val="superscript"/>
        <sz val="12"/>
        <rFont val="Arial"/>
        <family val="2"/>
      </rPr>
      <t>-1</t>
    </r>
  </si>
  <si>
    <r>
      <t>e</t>
    </r>
    <r>
      <rPr>
        <sz val="12"/>
        <rFont val="Arial"/>
        <family val="2"/>
      </rPr>
      <t>s</t>
    </r>
  </si>
  <si>
    <r>
      <t>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mg</t>
    </r>
    <r>
      <rPr>
        <vertAlign val="superscript"/>
        <sz val="12"/>
        <rFont val="Arial"/>
        <family val="2"/>
      </rPr>
      <t>-1</t>
    </r>
  </si>
  <si>
    <r>
      <t>m</t>
    </r>
    <r>
      <rPr>
        <vertAlign val="superscript"/>
        <sz val="12"/>
        <rFont val="Arial"/>
        <family val="2"/>
      </rPr>
      <t>-1</t>
    </r>
  </si>
  <si>
    <r>
      <t xml:space="preserve">For further details see: Reynolds C.S. &amp; Maberly S.C. (2002) A simple method for approximating the supportive capacities and metabolic constraints in lakes and reservoirs. </t>
    </r>
    <r>
      <rPr>
        <b/>
        <i/>
        <sz val="14"/>
        <color indexed="50"/>
        <rFont val="Arial"/>
        <family val="2"/>
      </rPr>
      <t>Freshwater Biology</t>
    </r>
    <r>
      <rPr>
        <b/>
        <sz val="14"/>
        <color indexed="50"/>
        <rFont val="Arial"/>
        <family val="2"/>
      </rPr>
      <t xml:space="preserve"> </t>
    </r>
    <r>
      <rPr>
        <b/>
        <i/>
        <sz val="14"/>
        <color indexed="50"/>
        <rFont val="Arial"/>
        <family val="2"/>
      </rPr>
      <t>47, 1183-1188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</si>
</sst>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"/>
  </numFmts>
  <fonts count="31">
    <font>
      <sz val="10"/>
      <name val="Arial"/>
    </font>
    <font>
      <sz val="18"/>
      <color indexed="9"/>
      <name val="Arial"/>
      <family val="2"/>
    </font>
    <font>
      <sz val="10"/>
      <color indexed="9"/>
      <name val="Arial"/>
      <family val="2"/>
    </font>
    <font>
      <sz val="16"/>
      <color indexed="9"/>
      <name val="Arial Black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sz val="13"/>
      <name val="Arial"/>
      <family val="2"/>
    </font>
    <font>
      <b/>
      <sz val="14"/>
      <color indexed="50"/>
      <name val="Arial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8"/>
      <color indexed="50"/>
      <name val="Arial"/>
      <family val="2"/>
    </font>
    <font>
      <b/>
      <i/>
      <sz val="14"/>
      <color indexed="5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8"/>
      <color indexed="9"/>
      <name val="Arial"/>
      <family val="2"/>
    </font>
    <font>
      <sz val="20"/>
      <color indexed="9"/>
      <name val="Arial"/>
      <family val="2"/>
    </font>
    <font>
      <sz val="20"/>
      <color indexed="9"/>
      <name val="Comic Sans MS"/>
      <family val="4"/>
    </font>
    <font>
      <i/>
      <sz val="18"/>
      <color indexed="13"/>
      <name val="Arial"/>
      <family val="2"/>
    </font>
    <font>
      <b/>
      <sz val="18"/>
      <color indexed="13"/>
      <name val="Arial"/>
      <family val="2"/>
    </font>
    <font>
      <b/>
      <i/>
      <sz val="18"/>
      <color indexed="13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vertAlign val="subscript"/>
      <sz val="12"/>
      <name val="Arial"/>
      <family val="2"/>
    </font>
    <font>
      <sz val="12"/>
      <name val="Arial"/>
      <family val="2"/>
    </font>
    <font>
      <sz val="12"/>
      <name val="Symbol"/>
      <family val="1"/>
      <charset val="2"/>
    </font>
    <font>
      <b/>
      <sz val="12"/>
      <color indexed="10"/>
      <name val="Arial"/>
      <family val="2"/>
    </font>
    <font>
      <sz val="11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0"/>
      </left>
      <right/>
      <top style="medium">
        <color indexed="50"/>
      </top>
      <bottom style="medium">
        <color indexed="50"/>
      </bottom>
      <diagonal/>
    </border>
    <border>
      <left/>
      <right/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medium">
        <color indexed="50"/>
      </left>
      <right/>
      <top/>
      <bottom/>
      <diagonal/>
    </border>
    <border>
      <left style="medium">
        <color indexed="50"/>
      </left>
      <right/>
      <top/>
      <bottom style="medium">
        <color indexed="50"/>
      </bottom>
      <diagonal/>
    </border>
    <border>
      <left/>
      <right/>
      <top/>
      <bottom style="medium">
        <color indexed="50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5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5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0" borderId="0" xfId="0" applyFont="1" applyFill="1"/>
    <xf numFmtId="0" fontId="5" fillId="0" borderId="0" xfId="0" applyFont="1"/>
    <xf numFmtId="0" fontId="5" fillId="0" borderId="1" xfId="0" applyFont="1" applyBorder="1"/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6" fillId="2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6" fillId="0" borderId="0" xfId="0" applyFont="1" applyBorder="1"/>
    <xf numFmtId="166" fontId="6" fillId="2" borderId="5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6" fontId="6" fillId="2" borderId="6" xfId="0" applyNumberFormat="1" applyFont="1" applyFill="1" applyBorder="1" applyAlignment="1">
      <alignment horizontal="center"/>
    </xf>
    <xf numFmtId="0" fontId="6" fillId="0" borderId="7" xfId="0" applyFont="1" applyBorder="1"/>
    <xf numFmtId="0" fontId="8" fillId="0" borderId="7" xfId="0" applyFont="1" applyBorder="1"/>
    <xf numFmtId="0" fontId="8" fillId="0" borderId="8" xfId="0" applyFont="1" applyBorder="1"/>
    <xf numFmtId="0" fontId="10" fillId="0" borderId="9" xfId="0" applyFont="1" applyBorder="1"/>
    <xf numFmtId="0" fontId="11" fillId="0" borderId="1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8" fillId="0" borderId="0" xfId="0" applyFont="1" applyBorder="1"/>
    <xf numFmtId="0" fontId="11" fillId="0" borderId="9" xfId="0" applyFont="1" applyBorder="1"/>
    <xf numFmtId="0" fontId="0" fillId="0" borderId="13" xfId="0" applyBorder="1"/>
    <xf numFmtId="0" fontId="12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4" xfId="0" applyFont="1" applyBorder="1"/>
    <xf numFmtId="0" fontId="16" fillId="2" borderId="3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4" xfId="0" applyFont="1" applyFill="1" applyBorder="1"/>
    <xf numFmtId="0" fontId="17" fillId="2" borderId="0" xfId="0" applyFont="1" applyFill="1"/>
    <xf numFmtId="166" fontId="16" fillId="2" borderId="3" xfId="0" applyNumberFormat="1" applyFont="1" applyFill="1" applyBorder="1" applyAlignment="1">
      <alignment horizontal="center"/>
    </xf>
    <xf numFmtId="0" fontId="19" fillId="2" borderId="4" xfId="0" applyFont="1" applyFill="1" applyBorder="1"/>
    <xf numFmtId="0" fontId="20" fillId="2" borderId="3" xfId="0" applyFont="1" applyFill="1" applyBorder="1" applyAlignment="1">
      <alignment horizontal="left"/>
    </xf>
    <xf numFmtId="166" fontId="20" fillId="2" borderId="3" xfId="0" applyNumberFormat="1" applyFont="1" applyFill="1" applyBorder="1" applyAlignment="1">
      <alignment horizontal="center"/>
    </xf>
    <xf numFmtId="0" fontId="21" fillId="2" borderId="4" xfId="0" applyFont="1" applyFill="1" applyBorder="1"/>
    <xf numFmtId="0" fontId="24" fillId="0" borderId="11" xfId="0" applyFont="1" applyBorder="1"/>
    <xf numFmtId="0" fontId="24" fillId="0" borderId="1" xfId="0" applyFont="1" applyBorder="1"/>
    <xf numFmtId="0" fontId="24" fillId="3" borderId="1" xfId="0" applyNumberFormat="1" applyFont="1" applyFill="1" applyBorder="1" applyAlignment="1">
      <alignment horizontal="center"/>
    </xf>
    <xf numFmtId="0" fontId="24" fillId="4" borderId="12" xfId="0" applyNumberFormat="1" applyFont="1" applyFill="1" applyBorder="1" applyAlignment="1">
      <alignment horizontal="center"/>
    </xf>
    <xf numFmtId="0" fontId="24" fillId="4" borderId="1" xfId="0" applyNumberFormat="1" applyFont="1" applyFill="1" applyBorder="1" applyAlignment="1">
      <alignment horizontal="center"/>
    </xf>
    <xf numFmtId="2" fontId="24" fillId="0" borderId="12" xfId="0" applyNumberFormat="1" applyFont="1" applyBorder="1" applyAlignment="1">
      <alignment horizontal="center"/>
    </xf>
    <xf numFmtId="164" fontId="24" fillId="0" borderId="12" xfId="0" applyNumberFormat="1" applyFont="1" applyBorder="1" applyAlignment="1">
      <alignment horizontal="center"/>
    </xf>
    <xf numFmtId="165" fontId="24" fillId="0" borderId="12" xfId="0" applyNumberFormat="1" applyFont="1" applyBorder="1" applyAlignment="1">
      <alignment horizontal="center"/>
    </xf>
    <xf numFmtId="166" fontId="24" fillId="0" borderId="12" xfId="0" applyNumberFormat="1" applyFont="1" applyBorder="1" applyAlignment="1">
      <alignment horizontal="center"/>
    </xf>
    <xf numFmtId="0" fontId="27" fillId="0" borderId="11" xfId="0" applyFont="1" applyBorder="1"/>
    <xf numFmtId="0" fontId="27" fillId="0" borderId="1" xfId="0" applyFont="1" applyBorder="1"/>
    <xf numFmtId="0" fontId="27" fillId="3" borderId="12" xfId="0" applyNumberFormat="1" applyFont="1" applyFill="1" applyBorder="1" applyAlignment="1">
      <alignment horizontal="center"/>
    </xf>
    <xf numFmtId="0" fontId="28" fillId="0" borderId="1" xfId="0" applyFont="1" applyBorder="1"/>
    <xf numFmtId="0" fontId="27" fillId="0" borderId="14" xfId="0" applyFont="1" applyBorder="1"/>
    <xf numFmtId="0" fontId="28" fillId="0" borderId="9" xfId="0" applyFont="1" applyBorder="1"/>
    <xf numFmtId="0" fontId="27" fillId="0" borderId="9" xfId="0" applyFont="1" applyBorder="1"/>
    <xf numFmtId="0" fontId="27" fillId="3" borderId="15" xfId="0" applyNumberFormat="1" applyFont="1" applyFill="1" applyBorder="1" applyAlignment="1">
      <alignment horizontal="center"/>
    </xf>
    <xf numFmtId="0" fontId="29" fillId="0" borderId="1" xfId="0" applyFont="1" applyBorder="1"/>
    <xf numFmtId="0" fontId="30" fillId="0" borderId="1" xfId="0" applyFont="1" applyBorder="1"/>
    <xf numFmtId="0" fontId="9" fillId="0" borderId="0" xfId="0" applyFont="1" applyFill="1" applyAlignment="1">
      <alignment wrapText="1"/>
    </xf>
    <xf numFmtId="0" fontId="1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5728155339805824"/>
          <c:y val="5.0279398185718985E-2"/>
          <c:w val="0.81165048543689322"/>
          <c:h val="0.6005594783294211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CC00"/>
            </a:solidFill>
            <a:ln w="12700">
              <a:solidFill>
                <a:srgbClr val="C0C0C0"/>
              </a:solidFill>
              <a:prstDash val="solid"/>
            </a:ln>
          </c:spPr>
          <c:cat>
            <c:strRef>
              <c:f>(Derwent!$B$20:$B$22,Derwent!$B$24:$B$26)</c:f>
              <c:strCache>
                <c:ptCount val="6"/>
                <c:pt idx="0">
                  <c:v>BAP</c:v>
                </c:pt>
                <c:pt idx="1">
                  <c:v>N</c:v>
                </c:pt>
                <c:pt idx="2">
                  <c:v>Silicon for diatoms</c:v>
                </c:pt>
                <c:pt idx="3">
                  <c:v>Summer light</c:v>
                </c:pt>
                <c:pt idx="4">
                  <c:v>Winter light</c:v>
                </c:pt>
                <c:pt idx="5">
                  <c:v>Ambient light</c:v>
                </c:pt>
              </c:strCache>
            </c:strRef>
          </c:cat>
          <c:val>
            <c:numRef>
              <c:f>(Derwent!$A$20:$A$22,Derwent!$A$24:$A$26)</c:f>
              <c:numCache>
                <c:formatCode>0.0</c:formatCode>
                <c:ptCount val="6"/>
                <c:pt idx="0">
                  <c:v>11.529424775479514</c:v>
                </c:pt>
                <c:pt idx="1">
                  <c:v>21.922790671603444</c:v>
                </c:pt>
                <c:pt idx="2">
                  <c:v>21.857142857142858</c:v>
                </c:pt>
                <c:pt idx="3">
                  <c:v>552.83059168010539</c:v>
                </c:pt>
                <c:pt idx="4">
                  <c:v>195.52535512203457</c:v>
                </c:pt>
                <c:pt idx="5">
                  <c:v>323.01056105989426</c:v>
                </c:pt>
              </c:numCache>
            </c:numRef>
          </c:val>
        </c:ser>
        <c:gapWidth val="0"/>
        <c:axId val="101694464"/>
        <c:axId val="70402816"/>
      </c:barChart>
      <c:catAx>
        <c:axId val="101694464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02816"/>
        <c:crosses val="autoZero"/>
        <c:auto val="1"/>
        <c:lblAlgn val="ctr"/>
        <c:lblOffset val="100"/>
        <c:tickLblSkip val="1"/>
        <c:tickMarkSkip val="1"/>
      </c:catAx>
      <c:valAx>
        <c:axId val="70402816"/>
        <c:scaling>
          <c:logBase val="10"/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Chl</a:t>
                </a:r>
                <a:r>
                  <a:rPr lang="en-GB" sz="12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</a:t>
                </a:r>
                <a:r>
                  <a:rPr lang="en-GB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(Log scale)/ mg m</a:t>
                </a:r>
                <a:r>
                  <a:rPr lang="en-GB" sz="12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-3</a:t>
                </a:r>
              </a:p>
            </c:rich>
          </c:tx>
          <c:layout>
            <c:manualLayout>
              <c:xMode val="edge"/>
              <c:yMode val="edge"/>
              <c:x val="9.7087378640776691E-3"/>
              <c:y val="0.1480449859968621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94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14</xdr:row>
      <xdr:rowOff>38100</xdr:rowOff>
    </xdr:from>
    <xdr:to>
      <xdr:col>9</xdr:col>
      <xdr:colOff>586740</xdr:colOff>
      <xdr:row>30</xdr:row>
      <xdr:rowOff>0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showGridLines="0" tabSelected="1" zoomScale="75" workbookViewId="0">
      <selection activeCell="E40" sqref="E40"/>
    </sheetView>
  </sheetViews>
  <sheetFormatPr defaultRowHeight="13.2"/>
  <cols>
    <col min="1" max="1" width="32.33203125" customWidth="1"/>
    <col min="2" max="2" width="9.33203125" customWidth="1"/>
    <col min="3" max="3" width="12.109375" customWidth="1"/>
    <col min="4" max="4" width="15.109375" customWidth="1"/>
    <col min="5" max="5" width="11.44140625" customWidth="1"/>
    <col min="6" max="6" width="5.33203125" customWidth="1"/>
    <col min="7" max="7" width="43.6640625" customWidth="1"/>
    <col min="8" max="8" width="8.5546875" customWidth="1"/>
    <col min="9" max="9" width="13.6640625" customWidth="1"/>
    <col min="10" max="10" width="9" customWidth="1"/>
  </cols>
  <sheetData>
    <row r="1" spans="1:15" ht="29.25" customHeight="1">
      <c r="A1" s="35" t="s">
        <v>55</v>
      </c>
      <c r="B1" s="1"/>
      <c r="C1" s="1"/>
      <c r="D1" s="1"/>
      <c r="E1" s="1"/>
      <c r="F1" s="2" t="s">
        <v>46</v>
      </c>
      <c r="G1" s="1"/>
      <c r="H1" s="1"/>
      <c r="I1" s="1"/>
      <c r="J1" s="1"/>
      <c r="K1" s="3"/>
      <c r="L1" s="3"/>
      <c r="M1" s="3"/>
      <c r="N1" s="3"/>
      <c r="O1" s="3"/>
    </row>
    <row r="2" spans="1:15" ht="33.75" customHeight="1">
      <c r="A2" s="60" t="s">
        <v>79</v>
      </c>
      <c r="B2" s="61"/>
      <c r="C2" s="61"/>
      <c r="D2" s="61"/>
      <c r="E2" s="61"/>
      <c r="F2" s="61"/>
      <c r="G2" s="61"/>
      <c r="H2" s="61"/>
      <c r="I2" s="61"/>
      <c r="J2" s="61"/>
      <c r="K2" s="3"/>
      <c r="L2" s="3"/>
      <c r="M2" s="3"/>
      <c r="N2" s="3"/>
      <c r="O2" s="3"/>
    </row>
    <row r="3" spans="1:15" ht="14.25" customHeight="1">
      <c r="A3" s="58" t="s">
        <v>0</v>
      </c>
      <c r="B3" s="59"/>
      <c r="C3" s="59"/>
      <c r="D3" s="5"/>
      <c r="E3" s="5"/>
      <c r="F3" s="4"/>
      <c r="G3" s="4"/>
      <c r="H3" s="4"/>
      <c r="I3" s="4"/>
      <c r="J3" s="4"/>
    </row>
    <row r="4" spans="1:15" ht="13.8">
      <c r="A4" s="23" t="s">
        <v>1</v>
      </c>
      <c r="B4" s="21" t="s">
        <v>2</v>
      </c>
      <c r="C4" s="21" t="s">
        <v>3</v>
      </c>
      <c r="D4" s="22" t="s">
        <v>4</v>
      </c>
      <c r="E4" s="24" t="s">
        <v>5</v>
      </c>
      <c r="F4" s="4"/>
      <c r="G4" s="23" t="s">
        <v>1</v>
      </c>
      <c r="H4" s="21" t="s">
        <v>2</v>
      </c>
      <c r="I4" s="21" t="s">
        <v>3</v>
      </c>
      <c r="J4" s="25" t="s">
        <v>6</v>
      </c>
    </row>
    <row r="5" spans="1:15" ht="17.399999999999999">
      <c r="A5" s="41" t="s">
        <v>7</v>
      </c>
      <c r="B5" s="42" t="s">
        <v>8</v>
      </c>
      <c r="C5" s="42" t="s">
        <v>64</v>
      </c>
      <c r="D5" s="43">
        <v>5350000</v>
      </c>
      <c r="E5" s="44"/>
      <c r="F5" s="4"/>
      <c r="G5" s="50" t="s">
        <v>9</v>
      </c>
      <c r="H5" s="51" t="s">
        <v>10</v>
      </c>
      <c r="I5" s="51" t="s">
        <v>11</v>
      </c>
      <c r="J5" s="52">
        <v>15</v>
      </c>
    </row>
    <row r="6" spans="1:15" ht="17.399999999999999">
      <c r="A6" s="41" t="s">
        <v>12</v>
      </c>
      <c r="B6" s="42" t="s">
        <v>13</v>
      </c>
      <c r="C6" s="42" t="s">
        <v>65</v>
      </c>
      <c r="D6" s="43">
        <v>29000000</v>
      </c>
      <c r="E6" s="44"/>
      <c r="F6" s="4"/>
      <c r="G6" s="50" t="s">
        <v>14</v>
      </c>
      <c r="H6" s="51" t="s">
        <v>15</v>
      </c>
      <c r="I6" s="51" t="s">
        <v>75</v>
      </c>
      <c r="J6" s="52">
        <v>20</v>
      </c>
    </row>
    <row r="7" spans="1:15" ht="17.399999999999999">
      <c r="A7" s="41" t="s">
        <v>16</v>
      </c>
      <c r="B7" s="42" t="s">
        <v>17</v>
      </c>
      <c r="C7" s="42" t="s">
        <v>18</v>
      </c>
      <c r="D7" s="45"/>
      <c r="E7" s="46">
        <f>D6/D5</f>
        <v>5.4205607476635516</v>
      </c>
      <c r="F7" s="4"/>
      <c r="G7" s="50" t="s">
        <v>19</v>
      </c>
      <c r="H7" s="53" t="s">
        <v>76</v>
      </c>
      <c r="I7" s="51" t="s">
        <v>77</v>
      </c>
      <c r="J7" s="52">
        <v>0.01</v>
      </c>
    </row>
    <row r="8" spans="1:15" ht="17.399999999999999">
      <c r="A8" s="41" t="s">
        <v>20</v>
      </c>
      <c r="B8" s="42" t="s">
        <v>21</v>
      </c>
      <c r="C8" s="42" t="s">
        <v>66</v>
      </c>
      <c r="D8" s="43">
        <v>530000</v>
      </c>
      <c r="E8" s="44"/>
      <c r="F8" s="4"/>
      <c r="G8" s="50" t="s">
        <v>22</v>
      </c>
      <c r="H8" s="53" t="s">
        <v>23</v>
      </c>
      <c r="I8" s="51" t="s">
        <v>78</v>
      </c>
      <c r="J8" s="52">
        <v>0.35</v>
      </c>
      <c r="K8" s="6"/>
    </row>
    <row r="9" spans="1:15" ht="15">
      <c r="A9" s="41" t="s">
        <v>24</v>
      </c>
      <c r="B9" s="42" t="s">
        <v>25</v>
      </c>
      <c r="C9" s="42" t="s">
        <v>26</v>
      </c>
      <c r="D9" s="45"/>
      <c r="E9" s="47">
        <f>(D6/D8)/365</f>
        <v>0.14990953734815199</v>
      </c>
      <c r="F9" s="4"/>
      <c r="G9" s="54" t="s">
        <v>27</v>
      </c>
      <c r="H9" s="55" t="s">
        <v>28</v>
      </c>
      <c r="I9" s="56" t="s">
        <v>29</v>
      </c>
      <c r="J9" s="57">
        <v>16</v>
      </c>
    </row>
    <row r="10" spans="1:15" ht="17.399999999999999">
      <c r="A10" s="41" t="s">
        <v>30</v>
      </c>
      <c r="B10" s="42" t="s">
        <v>31</v>
      </c>
      <c r="C10" s="42" t="s">
        <v>67</v>
      </c>
      <c r="D10" s="43">
        <v>950000</v>
      </c>
      <c r="E10" s="44"/>
      <c r="F10" s="4"/>
      <c r="G10" s="50" t="s">
        <v>32</v>
      </c>
      <c r="H10" s="53" t="s">
        <v>28</v>
      </c>
      <c r="I10" s="51" t="s">
        <v>29</v>
      </c>
      <c r="J10" s="52">
        <v>8</v>
      </c>
    </row>
    <row r="11" spans="1:15" ht="17.399999999999999">
      <c r="A11" s="41" t="s">
        <v>56</v>
      </c>
      <c r="B11" s="42" t="s">
        <v>33</v>
      </c>
      <c r="C11" s="42" t="s">
        <v>68</v>
      </c>
      <c r="D11" s="45"/>
      <c r="E11" s="47">
        <f>D10/D5</f>
        <v>0.17757009345794392</v>
      </c>
      <c r="F11" s="4"/>
      <c r="G11" s="50" t="s">
        <v>34</v>
      </c>
      <c r="H11" s="53" t="s">
        <v>28</v>
      </c>
      <c r="I11" s="51" t="s">
        <v>29</v>
      </c>
      <c r="J11" s="52">
        <v>12</v>
      </c>
    </row>
    <row r="12" spans="1:15" ht="17.399999999999999">
      <c r="A12" s="41" t="s">
        <v>35</v>
      </c>
      <c r="B12" s="42" t="s">
        <v>36</v>
      </c>
      <c r="C12" s="42" t="s">
        <v>69</v>
      </c>
      <c r="D12" s="45"/>
      <c r="E12" s="48">
        <f>E9*D10/D5/E7</f>
        <v>4.9108296717498071E-3</v>
      </c>
      <c r="F12" s="4"/>
      <c r="G12" s="50" t="s">
        <v>37</v>
      </c>
      <c r="H12" s="42" t="s">
        <v>38</v>
      </c>
      <c r="I12" s="51" t="s">
        <v>75</v>
      </c>
      <c r="J12" s="52">
        <v>1000</v>
      </c>
    </row>
    <row r="13" spans="1:15" ht="17.399999999999999">
      <c r="A13" s="41" t="s">
        <v>50</v>
      </c>
      <c r="B13" s="42" t="s">
        <v>51</v>
      </c>
      <c r="C13" s="42" t="s">
        <v>52</v>
      </c>
      <c r="D13" s="43">
        <v>540000</v>
      </c>
      <c r="E13" s="44"/>
      <c r="F13" s="4"/>
      <c r="G13" s="50" t="s">
        <v>39</v>
      </c>
      <c r="H13" s="42" t="s">
        <v>38</v>
      </c>
      <c r="I13" s="51" t="s">
        <v>75</v>
      </c>
      <c r="J13" s="52">
        <v>400</v>
      </c>
    </row>
    <row r="14" spans="1:15" ht="17.399999999999999">
      <c r="A14" s="41" t="s">
        <v>53</v>
      </c>
      <c r="B14" s="42" t="s">
        <v>54</v>
      </c>
      <c r="C14" s="42" t="s">
        <v>70</v>
      </c>
      <c r="D14" s="45"/>
      <c r="E14" s="47">
        <f>1000*E9*D13/D6</f>
        <v>2.7914189713104163</v>
      </c>
      <c r="F14" s="4"/>
      <c r="G14" s="50" t="s">
        <v>40</v>
      </c>
      <c r="H14" s="42" t="s">
        <v>38</v>
      </c>
      <c r="I14" s="51" t="s">
        <v>75</v>
      </c>
      <c r="J14" s="52">
        <v>450</v>
      </c>
    </row>
    <row r="15" spans="1:15" ht="17.399999999999999">
      <c r="A15" s="41" t="s">
        <v>57</v>
      </c>
      <c r="B15" s="42" t="s">
        <v>41</v>
      </c>
      <c r="C15" s="42" t="s">
        <v>71</v>
      </c>
      <c r="D15" s="43">
        <v>35200000</v>
      </c>
      <c r="E15" s="44"/>
      <c r="F15" s="4"/>
      <c r="G15" s="4"/>
      <c r="H15" s="4"/>
      <c r="I15" s="4"/>
      <c r="J15" s="4"/>
    </row>
    <row r="16" spans="1:15" ht="17.399999999999999">
      <c r="A16" s="41" t="s">
        <v>58</v>
      </c>
      <c r="B16" s="42"/>
      <c r="C16" s="42" t="s">
        <v>72</v>
      </c>
      <c r="D16" s="45"/>
      <c r="E16" s="49">
        <f>1000*(D15/D5)/(E7*(1/E9))</f>
        <v>181.95916257430861</v>
      </c>
      <c r="F16" s="4"/>
      <c r="G16" s="4"/>
      <c r="H16" s="4"/>
      <c r="I16" s="4"/>
      <c r="J16" s="4"/>
    </row>
    <row r="17" spans="1:10" ht="19.2">
      <c r="A17" s="41" t="s">
        <v>42</v>
      </c>
      <c r="B17" s="42" t="s">
        <v>73</v>
      </c>
      <c r="C17" s="42" t="s">
        <v>74</v>
      </c>
      <c r="D17" s="43">
        <v>1800</v>
      </c>
      <c r="E17" s="44"/>
      <c r="F17" s="4"/>
      <c r="G17" s="4"/>
      <c r="H17" s="4"/>
      <c r="I17" s="4"/>
      <c r="J17" s="4"/>
    </row>
    <row r="18" spans="1:10" ht="4.5" customHeight="1" thickBot="1"/>
    <row r="19" spans="1:10" ht="17.25" customHeight="1" thickBot="1">
      <c r="A19" s="8" t="s">
        <v>43</v>
      </c>
      <c r="B19" s="9" t="s">
        <v>44</v>
      </c>
      <c r="C19" s="10"/>
      <c r="D19" s="10"/>
      <c r="E19" s="10"/>
      <c r="F19" s="11"/>
    </row>
    <row r="20" spans="1:10" ht="16.8">
      <c r="A20" s="13">
        <f>10^(0.585*LOG(E14)+0.801)</f>
        <v>11.529424775479514</v>
      </c>
      <c r="B20" s="12" t="s">
        <v>59</v>
      </c>
      <c r="C20" s="12"/>
      <c r="D20" s="26"/>
      <c r="F20" s="28"/>
    </row>
    <row r="21" spans="1:10" ht="16.8">
      <c r="A21" s="13">
        <f>E16/8.3</f>
        <v>21.922790671603444</v>
      </c>
      <c r="B21" s="12" t="s">
        <v>60</v>
      </c>
      <c r="C21" s="12"/>
      <c r="D21" s="26"/>
      <c r="F21" s="28"/>
    </row>
    <row r="22" spans="1:10" ht="16.8">
      <c r="A22" s="13">
        <f>(D17/140)*1.7</f>
        <v>21.857142857142858</v>
      </c>
      <c r="B22" s="12" t="s">
        <v>61</v>
      </c>
      <c r="C22" s="12"/>
      <c r="D22" s="26"/>
      <c r="F22" s="28"/>
    </row>
    <row r="23" spans="1:10" ht="17.399999999999999">
      <c r="A23" s="14"/>
      <c r="B23" s="19" t="s">
        <v>45</v>
      </c>
      <c r="C23" s="19"/>
      <c r="D23" s="27"/>
      <c r="E23" s="27"/>
      <c r="F23" s="20"/>
    </row>
    <row r="24" spans="1:10" ht="16.8">
      <c r="A24" s="13">
        <f>(1/($J$7))*((0.75*$J$5*($J$9/24)*(1/$E$7)*LN((0.7*$J$12)/(0.5*$J$6))-($J$8)))</f>
        <v>552.83059168010539</v>
      </c>
      <c r="B24" s="12" t="s">
        <v>47</v>
      </c>
      <c r="C24" s="12"/>
      <c r="D24" s="26"/>
      <c r="F24" s="28"/>
    </row>
    <row r="25" spans="1:10" ht="16.8">
      <c r="A25" s="13">
        <f>(1/($J$7))*((0.75*$J$5*($J$10/24)*(1/$E$7)*LN((0.7*$J$13)/(0.5*$J$6))-($J$8)))</f>
        <v>195.52535512203457</v>
      </c>
      <c r="B25" s="12" t="s">
        <v>48</v>
      </c>
      <c r="C25" s="12"/>
      <c r="D25" s="26"/>
      <c r="F25" s="28"/>
    </row>
    <row r="26" spans="1:10" ht="17.399999999999999" thickBot="1">
      <c r="A26" s="15">
        <f>(1/($J$7))*((0.75*$J$5*($J$11/24)*(1/$E$7)*LN((0.7*$J$14)/(0.5*$J$6))-($J$8)))</f>
        <v>323.01056105989426</v>
      </c>
      <c r="B26" s="16" t="s">
        <v>49</v>
      </c>
      <c r="C26" s="17"/>
      <c r="D26" s="17"/>
      <c r="E26" s="17"/>
      <c r="F26" s="18"/>
    </row>
    <row r="27" spans="1:10" ht="5.25" customHeight="1" thickBot="1">
      <c r="A27" s="7"/>
      <c r="B27" s="7"/>
      <c r="C27" s="7"/>
      <c r="D27" s="7"/>
      <c r="E27" s="7"/>
      <c r="F27" s="7"/>
    </row>
    <row r="28" spans="1:10" ht="23.4" thickBot="1">
      <c r="A28" s="29" t="s">
        <v>62</v>
      </c>
      <c r="B28" s="29" t="s">
        <v>63</v>
      </c>
      <c r="C28" s="30"/>
      <c r="D28" s="30"/>
      <c r="E28" s="30"/>
      <c r="F28" s="31"/>
    </row>
    <row r="29" spans="1:10" ht="23.4" thickBot="1">
      <c r="A29" s="36">
        <f>MIN(A20:A26)</f>
        <v>11.529424775479514</v>
      </c>
      <c r="B29" s="32" t="str">
        <f>VLOOKUP(A29,A20:B26,2,FALSE)</f>
        <v>BAP</v>
      </c>
      <c r="C29" s="33"/>
      <c r="D29" s="34"/>
      <c r="E29" s="34"/>
      <c r="F29" s="34"/>
    </row>
    <row r="30" spans="1:10" ht="23.4" thickBot="1">
      <c r="A30" s="39" t="str">
        <f>IF(B29=B22,MIN(A20:A21,A24:A26)," ")</f>
        <v xml:space="preserve"> </v>
      </c>
      <c r="B30" s="38" t="str">
        <f>IF(B29=B22,VLOOKUP(A30,A20:B26,2,FALSE)," ")</f>
        <v xml:space="preserve"> </v>
      </c>
      <c r="C30" s="33"/>
      <c r="D30" s="40" t="str">
        <f>IF(B29=B22,"second limitation"," ")</f>
        <v xml:space="preserve"> </v>
      </c>
      <c r="E30" s="37"/>
      <c r="F30" s="34"/>
    </row>
  </sheetData>
  <mergeCells count="1">
    <mergeCell ref="A2:J2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Derwent</vt:lpstr>
    </vt:vector>
  </TitlesOfParts>
  <Company>CEH Windermere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Maberly</dc:creator>
  <cp:lastModifiedBy>PBurns</cp:lastModifiedBy>
  <dcterms:created xsi:type="dcterms:W3CDTF">2001-09-25T10:08:10Z</dcterms:created>
  <dcterms:modified xsi:type="dcterms:W3CDTF">2015-01-06T12:34:54Z</dcterms:modified>
</cp:coreProperties>
</file>