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am\Desktop\misc\radioecology-exchange\"/>
    </mc:Choice>
  </mc:AlternateContent>
  <bookViews>
    <workbookView xWindow="0" yWindow="0" windowWidth="28800" windowHeight="12435" activeTab="2"/>
  </bookViews>
  <sheets>
    <sheet name="Presentation" sheetId="2" r:id="rId1"/>
    <sheet name="Model parameters" sheetId="3" r:id="rId2"/>
    <sheet name="Assessment tool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4" l="1"/>
  <c r="A27" i="4"/>
  <c r="A28" i="4"/>
  <c r="A29" i="4"/>
  <c r="A30" i="4"/>
  <c r="A31" i="4"/>
  <c r="A32" i="4"/>
  <c r="A25" i="4"/>
  <c r="C45" i="3" l="1"/>
  <c r="B45" i="3"/>
  <c r="B39" i="3" l="1"/>
  <c r="B41" i="3" l="1"/>
  <c r="B42" i="3" s="1"/>
  <c r="C5" i="4" s="1"/>
  <c r="I15" i="4" s="1"/>
  <c r="I10" i="4" l="1"/>
  <c r="H10" i="4"/>
  <c r="H16" i="4"/>
  <c r="I12" i="4"/>
  <c r="I16" i="4"/>
  <c r="J16" i="4" s="1"/>
  <c r="H11" i="4"/>
  <c r="J11" i="4" s="1"/>
  <c r="H15" i="4"/>
  <c r="I13" i="4"/>
  <c r="I11" i="4"/>
  <c r="H12" i="4"/>
  <c r="H14" i="4"/>
  <c r="I14" i="4"/>
  <c r="J14" i="4" s="1"/>
  <c r="H13" i="4"/>
  <c r="J13" i="4" s="1"/>
  <c r="H17" i="4"/>
  <c r="I17" i="4"/>
  <c r="J17" i="4" s="1"/>
  <c r="G17" i="4"/>
  <c r="B32" i="4" s="1"/>
  <c r="G10" i="4"/>
  <c r="B25" i="4" s="1"/>
  <c r="C12" i="4"/>
  <c r="E13" i="4"/>
  <c r="G15" i="4"/>
  <c r="B30" i="4" s="1"/>
  <c r="E14" i="4"/>
  <c r="G12" i="4"/>
  <c r="B27" i="4" s="1"/>
  <c r="C14" i="4"/>
  <c r="F16" i="4"/>
  <c r="G11" i="4"/>
  <c r="B26" i="4" s="1"/>
  <c r="C13" i="4"/>
  <c r="G13" i="4"/>
  <c r="B28" i="4" s="1"/>
  <c r="F15" i="4"/>
  <c r="D10" i="4"/>
  <c r="F17" i="4"/>
  <c r="G16" i="4"/>
  <c r="B31" i="4" s="1"/>
  <c r="E10" i="4"/>
  <c r="C10" i="4"/>
  <c r="E11" i="4"/>
  <c r="C11" i="4"/>
  <c r="D14" i="4"/>
  <c r="G14" i="4"/>
  <c r="B29" i="4" s="1"/>
  <c r="D11" i="4"/>
  <c r="D12" i="4"/>
  <c r="D13" i="4"/>
  <c r="E12" i="4"/>
  <c r="J15" i="4"/>
  <c r="J12" i="4"/>
  <c r="J10" i="4"/>
  <c r="K15" i="4" l="1"/>
  <c r="D30" i="4" s="1"/>
  <c r="C30" i="4"/>
  <c r="K14" i="4"/>
  <c r="D29" i="4" s="1"/>
  <c r="C29" i="4"/>
  <c r="K10" i="4"/>
  <c r="D25" i="4" s="1"/>
  <c r="C25" i="4"/>
  <c r="K11" i="4"/>
  <c r="D26" i="4" s="1"/>
  <c r="C26" i="4"/>
  <c r="K12" i="4"/>
  <c r="D27" i="4" s="1"/>
  <c r="C27" i="4"/>
  <c r="K13" i="4"/>
  <c r="D28" i="4" s="1"/>
  <c r="C28" i="4"/>
  <c r="K17" i="4"/>
  <c r="D32" i="4" s="1"/>
  <c r="C32" i="4"/>
  <c r="K16" i="4"/>
  <c r="D31" i="4" s="1"/>
  <c r="C31" i="4"/>
</calcChain>
</file>

<file path=xl/sharedStrings.xml><?xml version="1.0" encoding="utf-8"?>
<sst xmlns="http://schemas.openxmlformats.org/spreadsheetml/2006/main" count="174" uniqueCount="108">
  <si>
    <t>Value</t>
  </si>
  <si>
    <t>Parameter</t>
  </si>
  <si>
    <t>or quantity</t>
  </si>
  <si>
    <t>Amphibian</t>
  </si>
  <si>
    <t>Reptile</t>
  </si>
  <si>
    <t>(ICRP deer)</t>
  </si>
  <si>
    <t>Bird</t>
  </si>
  <si>
    <t>(ICRP frog)</t>
  </si>
  <si>
    <t>(ICRP duck)</t>
  </si>
  <si>
    <t>(ERICA snake)</t>
  </si>
  <si>
    <t>M (kg)</t>
  </si>
  <si>
    <t>a (m)</t>
  </si>
  <si>
    <t>b (m)</t>
  </si>
  <si>
    <t>c (m)</t>
  </si>
  <si>
    <t>Trees</t>
  </si>
  <si>
    <t>Lichen&amp; briophytes</t>
  </si>
  <si>
    <t xml:space="preserve"> (ICRP briophyte)</t>
  </si>
  <si>
    <t>Grasses &amp; herbs</t>
  </si>
  <si>
    <t>(ICRP wild grass)</t>
  </si>
  <si>
    <t>(ICRP pine tree)</t>
  </si>
  <si>
    <t>(ICRP rat)</t>
  </si>
  <si>
    <t>Small mammal</t>
  </si>
  <si>
    <t>Large mammal</t>
  </si>
  <si>
    <r>
      <t>B (m</t>
    </r>
    <r>
      <rPr>
        <vertAlign val="superscript"/>
        <sz val="12"/>
        <color theme="1"/>
        <rFont val="Calibri"/>
        <family val="2"/>
        <scheme val="minor"/>
      </rPr>
      <t xml:space="preserve">3 </t>
    </r>
    <r>
      <rPr>
        <sz val="12"/>
        <color theme="1"/>
        <rFont val="Calibri"/>
        <family val="2"/>
        <scheme val="minor"/>
      </rPr>
      <t>h</t>
    </r>
    <r>
      <rPr>
        <vertAlign val="superscript"/>
        <sz val="12"/>
        <color theme="1"/>
        <rFont val="Calibri"/>
        <family val="2"/>
        <scheme val="minor"/>
      </rPr>
      <t>−1</t>
    </r>
    <r>
      <rPr>
        <sz val="12"/>
        <color theme="1"/>
        <rFont val="Calibri"/>
        <family val="2"/>
        <scheme val="minor"/>
      </rPr>
      <t>)</t>
    </r>
  </si>
  <si>
    <r>
      <t>DC</t>
    </r>
    <r>
      <rPr>
        <vertAlign val="subscript"/>
        <sz val="12"/>
        <color theme="1"/>
        <rFont val="Calibri"/>
        <family val="2"/>
        <scheme val="minor"/>
      </rPr>
      <t>B</t>
    </r>
  </si>
  <si>
    <r>
      <t>DC</t>
    </r>
    <r>
      <rPr>
        <vertAlign val="subscript"/>
        <sz val="12"/>
        <color theme="1"/>
        <rFont val="Calibri"/>
        <family val="2"/>
        <scheme val="minor"/>
      </rPr>
      <t>TB</t>
    </r>
  </si>
  <si>
    <r>
      <t>DC</t>
    </r>
    <r>
      <rPr>
        <vertAlign val="subscript"/>
        <sz val="12"/>
        <color theme="1"/>
        <rFont val="Calibri"/>
        <family val="2"/>
        <scheme val="minor"/>
      </rPr>
      <t>L</t>
    </r>
  </si>
  <si>
    <r>
      <t>DC</t>
    </r>
    <r>
      <rPr>
        <vertAlign val="subscript"/>
        <sz val="12"/>
        <color theme="1"/>
        <rFont val="Calibri"/>
        <family val="2"/>
        <scheme val="minor"/>
      </rPr>
      <t>SS</t>
    </r>
  </si>
  <si>
    <r>
      <t>DC</t>
    </r>
    <r>
      <rPr>
        <vertAlign val="subscript"/>
        <sz val="12"/>
        <color theme="1"/>
        <rFont val="Calibri"/>
        <family val="2"/>
        <scheme val="minor"/>
      </rPr>
      <t>WB</t>
    </r>
  </si>
  <si>
    <r>
      <t>DC</t>
    </r>
    <r>
      <rPr>
        <vertAlign val="subscript"/>
        <sz val="12"/>
        <color theme="1"/>
        <rFont val="Calibri"/>
        <family val="2"/>
        <scheme val="minor"/>
      </rPr>
      <t>infinite-air</t>
    </r>
    <r>
      <rPr>
        <vertAlign val="superscript"/>
        <sz val="12"/>
        <color theme="1"/>
        <rFont val="Calibri"/>
        <family val="2"/>
        <scheme val="minor"/>
      </rPr>
      <t>a</t>
    </r>
  </si>
  <si>
    <r>
      <t>DC</t>
    </r>
    <r>
      <rPr>
        <vertAlign val="subscript"/>
        <sz val="12"/>
        <color theme="1"/>
        <rFont val="Calibri"/>
        <family val="2"/>
        <scheme val="minor"/>
      </rPr>
      <t>in-500m-air</t>
    </r>
    <r>
      <rPr>
        <vertAlign val="superscript"/>
        <sz val="12"/>
        <color theme="1"/>
        <rFont val="Calibri"/>
        <family val="2"/>
        <scheme val="minor"/>
      </rPr>
      <t>b</t>
    </r>
  </si>
  <si>
    <t>TABLE 1 - Organism mass, dimensions and breathing rate data</t>
  </si>
  <si>
    <t>Radon in air equilibrium factor (F)</t>
  </si>
  <si>
    <t>Default</t>
  </si>
  <si>
    <r>
      <t>Occupancy factor in soil (f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)</t>
    </r>
  </si>
  <si>
    <r>
      <t>Occupancy factor in soil surface (f</t>
    </r>
    <r>
      <rPr>
        <vertAlign val="subscript"/>
        <sz val="12"/>
        <color theme="1"/>
        <rFont val="Calibri"/>
        <family val="2"/>
        <scheme val="minor"/>
      </rPr>
      <t>SS</t>
    </r>
    <r>
      <rPr>
        <sz val="12"/>
        <color theme="1"/>
        <rFont val="Calibri"/>
        <family val="2"/>
        <scheme val="minor"/>
      </rPr>
      <t>)</t>
    </r>
  </si>
  <si>
    <r>
      <t>Reduction factor for dose in air (r</t>
    </r>
    <r>
      <rPr>
        <vertAlign val="subscript"/>
        <sz val="12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>)</t>
    </r>
  </si>
  <si>
    <t>Occupancy factors</t>
  </si>
  <si>
    <r>
      <t>Occupancy factor in air (f</t>
    </r>
    <r>
      <rPr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)</t>
    </r>
  </si>
  <si>
    <t>Mean field capacity</t>
  </si>
  <si>
    <t>Soil pore air content</t>
  </si>
  <si>
    <t>Data from ECOFOR</t>
  </si>
  <si>
    <t>TABLE 4 - Occupancy factors</t>
  </si>
  <si>
    <t>Comment</t>
  </si>
  <si>
    <t>For quartz</t>
  </si>
  <si>
    <t>0.02 - 0.18 clay; 0.16 - 0.45 medium sand</t>
  </si>
  <si>
    <r>
      <t>Vincke&amp; Thiry (2008)</t>
    </r>
    <r>
      <rPr>
        <vertAlign val="superscript"/>
        <sz val="12"/>
        <color theme="1"/>
        <rFont val="Calibri"/>
        <family val="2"/>
        <scheme val="minor"/>
      </rPr>
      <t>b</t>
    </r>
  </si>
  <si>
    <t>Organism</t>
  </si>
  <si>
    <t>ICRP frog</t>
  </si>
  <si>
    <t>ERICA snake</t>
  </si>
  <si>
    <t>ICRP rat</t>
  </si>
  <si>
    <t>ICRP deer</t>
  </si>
  <si>
    <t>ICRP duck</t>
  </si>
  <si>
    <t xml:space="preserve"> ICRP briophyte</t>
  </si>
  <si>
    <t>ICRP wild grass</t>
  </si>
  <si>
    <t>ICRP pine tree</t>
  </si>
  <si>
    <t>RAP equivalent</t>
  </si>
  <si>
    <r>
      <t>Activity concentration in soil (Bq kg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)</t>
    </r>
  </si>
  <si>
    <r>
      <t>Activity concentration in air (Bq m</t>
    </r>
    <r>
      <rPr>
        <vertAlign val="superscript"/>
        <sz val="12"/>
        <color theme="1"/>
        <rFont val="Calibri"/>
        <family val="2"/>
        <scheme val="minor"/>
      </rPr>
      <t>-3</t>
    </r>
    <r>
      <rPr>
        <sz val="12"/>
        <color theme="1"/>
        <rFont val="Calibri"/>
        <family val="2"/>
        <scheme val="minor"/>
      </rPr>
      <t>)</t>
    </r>
  </si>
  <si>
    <t>Bronchial epitelium (B)</t>
  </si>
  <si>
    <t>Lung (L)</t>
  </si>
  <si>
    <t xml:space="preserve">Bronchial tree (TB) </t>
  </si>
  <si>
    <r>
      <t>CF Bq kg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 xml:space="preserve"> soil to Bq m</t>
    </r>
    <r>
      <rPr>
        <vertAlign val="superscript"/>
        <sz val="12"/>
        <color theme="1"/>
        <rFont val="Calibri"/>
        <family val="2"/>
        <scheme val="minor"/>
      </rPr>
      <t>-3</t>
    </r>
    <r>
      <rPr>
        <sz val="12"/>
        <color theme="1"/>
        <rFont val="Calibri"/>
        <family val="2"/>
        <scheme val="minor"/>
      </rPr>
      <t xml:space="preserve"> air (m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kg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)</t>
    </r>
  </si>
  <si>
    <t>Whole organism (WB)</t>
  </si>
  <si>
    <t>Organism surface (S)</t>
  </si>
  <si>
    <r>
      <t xml:space="preserve">Internal dose rate for biota </t>
    </r>
    <r>
      <rPr>
        <b/>
        <sz val="12"/>
        <color theme="1"/>
        <rFont val="Symbol"/>
        <family val="1"/>
        <charset val="2"/>
      </rPr>
      <t>(m</t>
    </r>
    <r>
      <rPr>
        <b/>
        <sz val="12"/>
        <color theme="1"/>
        <rFont val="Calibri"/>
        <family val="2"/>
        <scheme val="minor"/>
      </rPr>
      <t>Gy h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)</t>
    </r>
  </si>
  <si>
    <r>
      <t xml:space="preserve">External dose rate for biota </t>
    </r>
    <r>
      <rPr>
        <b/>
        <sz val="12"/>
        <color theme="1"/>
        <rFont val="Symbol"/>
        <family val="1"/>
        <charset val="2"/>
      </rPr>
      <t>(m</t>
    </r>
    <r>
      <rPr>
        <b/>
        <sz val="12"/>
        <color theme="1"/>
        <rFont val="Calibri"/>
        <family val="2"/>
        <scheme val="minor"/>
      </rPr>
      <t>Gy h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)</t>
    </r>
  </si>
  <si>
    <r>
      <t>TABLE 2 - Internal exposure DCs per air concentration of</t>
    </r>
    <r>
      <rPr>
        <b/>
        <vertAlign val="superscript"/>
        <sz val="14"/>
        <color rgb="FF002060"/>
        <rFont val="Calibri"/>
        <family val="2"/>
        <scheme val="minor"/>
      </rPr>
      <t xml:space="preserve"> 222</t>
    </r>
    <r>
      <rPr>
        <b/>
        <sz val="14"/>
        <color rgb="FF002060"/>
        <rFont val="Calibri"/>
        <family val="2"/>
        <scheme val="minor"/>
      </rPr>
      <t>Rn (μGy h</t>
    </r>
    <r>
      <rPr>
        <b/>
        <vertAlign val="superscript"/>
        <sz val="14"/>
        <color rgb="FF002060"/>
        <rFont val="Calibri"/>
        <family val="2"/>
        <scheme val="minor"/>
      </rPr>
      <t>−1</t>
    </r>
    <r>
      <rPr>
        <b/>
        <sz val="14"/>
        <color rgb="FF002060"/>
        <rFont val="Calibri"/>
        <family val="2"/>
        <scheme val="minor"/>
      </rPr>
      <t xml:space="preserve"> Bq</t>
    </r>
    <r>
      <rPr>
        <b/>
        <vertAlign val="superscript"/>
        <sz val="14"/>
        <color rgb="FF002060"/>
        <rFont val="Calibri"/>
        <family val="2"/>
        <scheme val="minor"/>
      </rPr>
      <t>−1</t>
    </r>
    <r>
      <rPr>
        <b/>
        <sz val="14"/>
        <color rgb="FF002060"/>
        <rFont val="Calibri"/>
        <family val="2"/>
        <scheme val="minor"/>
      </rPr>
      <t xml:space="preserve"> m</t>
    </r>
    <r>
      <rPr>
        <b/>
        <vertAlign val="superscript"/>
        <sz val="14"/>
        <color rgb="FF002060"/>
        <rFont val="Calibri"/>
        <family val="2"/>
        <scheme val="minor"/>
      </rPr>
      <t>3</t>
    </r>
    <r>
      <rPr>
        <b/>
        <sz val="14"/>
        <color rgb="FF002060"/>
        <rFont val="Calibri"/>
        <family val="2"/>
        <scheme val="minor"/>
      </rPr>
      <t>)</t>
    </r>
  </si>
  <si>
    <r>
      <t>TABLE 3 - External exposure DCs per air concentration of</t>
    </r>
    <r>
      <rPr>
        <b/>
        <vertAlign val="superscript"/>
        <sz val="14"/>
        <color rgb="FF002060"/>
        <rFont val="Calibri"/>
        <family val="2"/>
        <scheme val="minor"/>
      </rPr>
      <t xml:space="preserve"> 222</t>
    </r>
    <r>
      <rPr>
        <b/>
        <sz val="14"/>
        <color rgb="FF002060"/>
        <rFont val="Calibri"/>
        <family val="2"/>
        <scheme val="minor"/>
      </rPr>
      <t>Rn (μGy h</t>
    </r>
    <r>
      <rPr>
        <b/>
        <vertAlign val="superscript"/>
        <sz val="14"/>
        <color rgb="FF002060"/>
        <rFont val="Calibri"/>
        <family val="2"/>
        <scheme val="minor"/>
      </rPr>
      <t>−1</t>
    </r>
    <r>
      <rPr>
        <b/>
        <sz val="14"/>
        <color rgb="FF002060"/>
        <rFont val="Calibri"/>
        <family val="2"/>
        <scheme val="minor"/>
      </rPr>
      <t xml:space="preserve"> Bq</t>
    </r>
    <r>
      <rPr>
        <b/>
        <vertAlign val="superscript"/>
        <sz val="14"/>
        <color rgb="FF002060"/>
        <rFont val="Calibri"/>
        <family val="2"/>
        <scheme val="minor"/>
      </rPr>
      <t>−1</t>
    </r>
    <r>
      <rPr>
        <b/>
        <sz val="14"/>
        <color rgb="FF002060"/>
        <rFont val="Calibri"/>
        <family val="2"/>
        <scheme val="minor"/>
      </rPr>
      <t xml:space="preserve"> m</t>
    </r>
    <r>
      <rPr>
        <b/>
        <vertAlign val="superscript"/>
        <sz val="14"/>
        <color rgb="FF002060"/>
        <rFont val="Calibri"/>
        <family val="2"/>
        <scheme val="minor"/>
      </rPr>
      <t>3</t>
    </r>
    <r>
      <rPr>
        <b/>
        <sz val="14"/>
        <color rgb="FF002060"/>
        <rFont val="Calibri"/>
        <family val="2"/>
        <scheme val="minor"/>
      </rPr>
      <t>)</t>
    </r>
  </si>
  <si>
    <r>
      <t>DC</t>
    </r>
    <r>
      <rPr>
        <vertAlign val="subscript"/>
        <sz val="12"/>
        <color rgb="FFFF0000"/>
        <rFont val="Calibri"/>
        <family val="2"/>
        <scheme val="minor"/>
      </rPr>
      <t>on-ground</t>
    </r>
    <r>
      <rPr>
        <vertAlign val="superscript"/>
        <sz val="12"/>
        <color rgb="FFFF0000"/>
        <rFont val="Calibri"/>
        <family val="2"/>
        <scheme val="minor"/>
      </rPr>
      <t>b</t>
    </r>
  </si>
  <si>
    <t>Soil (S)</t>
  </si>
  <si>
    <t>Immersion (I)</t>
  </si>
  <si>
    <t>Total external (S+I)</t>
  </si>
  <si>
    <r>
      <t>Total dose rate (</t>
    </r>
    <r>
      <rPr>
        <b/>
        <sz val="12"/>
        <color theme="1"/>
        <rFont val="Symbol"/>
        <family val="1"/>
        <charset val="2"/>
      </rPr>
      <t>m</t>
    </r>
    <r>
      <rPr>
        <b/>
        <sz val="12"/>
        <color theme="1"/>
        <rFont val="Calibri"/>
        <family val="2"/>
        <scheme val="minor"/>
      </rPr>
      <t>Gy h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)</t>
    </r>
  </si>
  <si>
    <r>
      <t>DC</t>
    </r>
    <r>
      <rPr>
        <vertAlign val="subscript"/>
        <sz val="12"/>
        <color theme="1"/>
        <rFont val="Calibri"/>
        <family val="2"/>
        <scheme val="minor"/>
      </rPr>
      <t>in-10m-air</t>
    </r>
    <r>
      <rPr>
        <vertAlign val="superscript"/>
        <sz val="12"/>
        <color theme="1"/>
        <rFont val="Calibri"/>
        <family val="2"/>
        <scheme val="minor"/>
      </rPr>
      <t>b</t>
    </r>
  </si>
  <si>
    <t xml:space="preserve">Emanation coefficient in soil (E) </t>
  </si>
  <si>
    <r>
      <t>Diffusion coefficient of Rn for soil D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 (m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s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)</t>
    </r>
  </si>
  <si>
    <r>
      <t xml:space="preserve">Soil bulk density </t>
    </r>
    <r>
      <rPr>
        <sz val="12"/>
        <color theme="1"/>
        <rFont val="Symbol"/>
        <family val="1"/>
        <charset val="2"/>
      </rPr>
      <t>r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(kg m</t>
    </r>
    <r>
      <rPr>
        <vertAlign val="superscript"/>
        <sz val="12"/>
        <color theme="1"/>
        <rFont val="Calibri"/>
        <family val="2"/>
        <scheme val="minor"/>
      </rPr>
      <t>-3</t>
    </r>
    <r>
      <rPr>
        <sz val="12"/>
        <color theme="1"/>
        <rFont val="Calibri"/>
        <family val="2"/>
        <scheme val="minor"/>
      </rPr>
      <t>)</t>
    </r>
  </si>
  <si>
    <r>
      <t xml:space="preserve">Soil particle density </t>
    </r>
    <r>
      <rPr>
        <sz val="12"/>
        <color theme="1"/>
        <rFont val="Symbol"/>
        <family val="1"/>
        <charset val="2"/>
      </rPr>
      <t>r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(kg m</t>
    </r>
    <r>
      <rPr>
        <vertAlign val="superscript"/>
        <sz val="12"/>
        <color theme="1"/>
        <rFont val="Calibri"/>
        <family val="2"/>
        <scheme val="minor"/>
      </rPr>
      <t>-3</t>
    </r>
    <r>
      <rPr>
        <sz val="12"/>
        <color theme="1"/>
        <rFont val="Calibri"/>
        <family val="2"/>
        <scheme val="minor"/>
      </rPr>
      <t>)</t>
    </r>
  </si>
  <si>
    <r>
      <t xml:space="preserve">Porosity </t>
    </r>
    <r>
      <rPr>
        <sz val="12"/>
        <color theme="1"/>
        <rFont val="Symbol"/>
        <family val="1"/>
        <charset val="2"/>
      </rPr>
      <t xml:space="preserve">e </t>
    </r>
    <r>
      <rPr>
        <sz val="12"/>
        <color theme="1"/>
        <rFont val="Calibri"/>
        <family val="2"/>
        <scheme val="minor"/>
      </rPr>
      <t>= 1-</t>
    </r>
    <r>
      <rPr>
        <sz val="12"/>
        <color theme="1"/>
        <rFont val="Symbol"/>
        <family val="1"/>
        <charset val="2"/>
      </rPr>
      <t>r</t>
    </r>
    <r>
      <rPr>
        <vertAlign val="subscript"/>
        <sz val="12"/>
        <color theme="1"/>
        <rFont val="Calibri"/>
        <family val="2"/>
        <scheme val="minor"/>
      </rPr>
      <t>bulk</t>
    </r>
    <r>
      <rPr>
        <sz val="12"/>
        <color theme="1"/>
        <rFont val="Symbol"/>
        <family val="1"/>
        <charset val="2"/>
      </rPr>
      <t>/r</t>
    </r>
    <r>
      <rPr>
        <vertAlign val="subscript"/>
        <sz val="12"/>
        <color theme="1"/>
        <rFont val="Calibri"/>
        <family val="2"/>
        <scheme val="minor"/>
      </rPr>
      <t>particle</t>
    </r>
  </si>
  <si>
    <t>From BIOSPHERE model</t>
  </si>
  <si>
    <t>Wiki</t>
  </si>
  <si>
    <r>
      <t>Wind speed v (m s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)</t>
    </r>
  </si>
  <si>
    <t>UNSCEAR 1993 Annex A, p. 46, Eq. 5</t>
  </si>
  <si>
    <t xml:space="preserve">From solving </t>
  </si>
  <si>
    <r>
      <rPr>
        <vertAlign val="superscript"/>
        <sz val="12"/>
        <color theme="1"/>
        <rFont val="Calibri"/>
        <family val="2"/>
        <scheme val="minor"/>
      </rPr>
      <t>222</t>
    </r>
    <r>
      <rPr>
        <sz val="12"/>
        <color theme="1"/>
        <rFont val="Calibri"/>
        <family val="2"/>
        <scheme val="minor"/>
      </rPr>
      <t xml:space="preserve">Rn decay rate </t>
    </r>
    <r>
      <rPr>
        <sz val="12"/>
        <color theme="1"/>
        <rFont val="Symbol"/>
        <family val="1"/>
        <charset val="2"/>
      </rPr>
      <t>l (</t>
    </r>
    <r>
      <rPr>
        <sz val="12"/>
        <color theme="1"/>
        <rFont val="Calibri"/>
        <family val="2"/>
        <scheme val="minor"/>
      </rPr>
      <t>s</t>
    </r>
    <r>
      <rPr>
        <vertAlign val="superscript"/>
        <sz val="12"/>
        <color theme="1"/>
        <rFont val="Symbol"/>
        <family val="1"/>
        <charset val="2"/>
      </rPr>
      <t>-1</t>
    </r>
    <r>
      <rPr>
        <sz val="12"/>
        <color theme="1"/>
        <rFont val="Symbol"/>
        <family val="1"/>
        <charset val="2"/>
      </rPr>
      <t>)</t>
    </r>
  </si>
  <si>
    <t>Vives i Batlle et al. (2017)</t>
  </si>
  <si>
    <t>Effective mixing height (h)</t>
  </si>
  <si>
    <t>Choose option for radon in air calculation:</t>
  </si>
  <si>
    <r>
      <t xml:space="preserve">Weighting factor for 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Calibri"/>
        <family val="2"/>
      </rPr>
      <t xml:space="preserve"> radiation(W</t>
    </r>
    <r>
      <rPr>
        <vertAlign val="subscript"/>
        <sz val="12"/>
        <color theme="1"/>
        <rFont val="Calibri"/>
        <family val="2"/>
      </rPr>
      <t>f</t>
    </r>
    <r>
      <rPr>
        <sz val="12"/>
        <color theme="1"/>
        <rFont val="Calibri"/>
        <family val="2"/>
      </rPr>
      <t>)</t>
    </r>
  </si>
  <si>
    <t>Quantity</t>
  </si>
  <si>
    <r>
      <t xml:space="preserve"> </t>
    </r>
    <r>
      <rPr>
        <b/>
        <sz val="11"/>
        <color rgb="FFFF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tfor specific activity model,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for exhalation rate</t>
    </r>
  </si>
  <si>
    <t>TABLE 2 - Assessment results</t>
  </si>
  <si>
    <t>TABLE 1 - Input selection</t>
  </si>
  <si>
    <t>TABLE 5 - Other parameters</t>
  </si>
  <si>
    <t>All values hereby indicated are the defaults from ERICA</t>
  </si>
  <si>
    <r>
      <rPr>
        <vertAlign val="superscript"/>
        <sz val="9"/>
        <color theme="1"/>
        <rFont val="Times New Roman"/>
        <family val="1"/>
      </rPr>
      <t>a</t>
    </r>
    <r>
      <rPr>
        <sz val="9"/>
        <color theme="1"/>
        <rFont val="Times New Roman"/>
        <family val="1"/>
      </rPr>
      <t xml:space="preserve"> Uniform isotropic model method, using absorbed fractions based on Monte Carlo integration of photon and electron point kernels (Vives i Batlle et al., 2012)</t>
    </r>
  </si>
  <si>
    <r>
      <rPr>
        <vertAlign val="superscript"/>
        <sz val="9"/>
        <color theme="1"/>
        <rFont val="Times New Roman"/>
        <family val="1"/>
      </rPr>
      <t>b</t>
    </r>
    <r>
      <rPr>
        <sz val="9"/>
        <color theme="1"/>
        <rFont val="Times New Roman"/>
        <family val="1"/>
      </rPr>
      <t xml:space="preserve"> Absorbed doses in tissue-equivalent spheres exposed to photon-only sources in air (Ulanovsky, 2014).</t>
    </r>
  </si>
  <si>
    <r>
      <rPr>
        <u/>
        <sz val="11"/>
        <color theme="1"/>
        <rFont val="Calibri"/>
        <family val="2"/>
        <scheme val="minor"/>
      </rPr>
      <t>Notes about the exhalation calculation used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</si>
  <si>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theme="1"/>
        <rFont val="Calibri"/>
        <family val="2"/>
        <scheme val="minor"/>
      </rPr>
      <t>flux of radon exhalation</t>
    </r>
    <r>
      <rPr>
        <sz val="11"/>
        <color theme="1"/>
        <rFont val="Symbol"/>
        <family val="1"/>
        <charset val="2"/>
      </rPr>
      <t xml:space="preserve"> </t>
    </r>
    <r>
      <rPr>
        <sz val="11"/>
        <color theme="1"/>
        <rFont val="Times New Roman"/>
        <family val="1"/>
      </rPr>
      <t xml:space="preserve"> (Bq 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>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)</t>
    </r>
  </si>
  <si>
    <r>
      <t>Activity concentration in air C (Bq 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</si>
  <si>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r>
      <t xml:space="preserve">(When </t>
    </r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</rPr>
      <t>Rn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 xml:space="preserve">eff </t>
    </r>
    <r>
      <rPr>
        <sz val="11"/>
        <color theme="1"/>
        <rFont val="Calibri"/>
        <family val="2"/>
        <scheme val="minor"/>
      </rPr>
      <t xml:space="preserve">is small (&lt; 1 m giving &lt; 2 </t>
    </r>
    <r>
      <rPr>
        <sz val="11"/>
        <color theme="1"/>
        <rFont val="Symbol"/>
        <family val="1"/>
        <charset val="2"/>
      </rPr>
      <t>´ 10</t>
    </r>
    <r>
      <rPr>
        <vertAlign val="superscript"/>
        <sz val="11"/>
        <color theme="1"/>
        <rFont val="Symbol"/>
        <family val="1"/>
        <charset val="2"/>
      </rPr>
      <t>-6</t>
    </r>
    <r>
      <rPr>
        <sz val="11"/>
        <color theme="1"/>
        <rFont val="Symbol"/>
        <family val="1"/>
        <charset val="2"/>
      </rPr>
      <t xml:space="preserve">) </t>
    </r>
    <r>
      <rPr>
        <sz val="11"/>
        <color theme="1"/>
        <rFont val="Calibri"/>
        <family val="2"/>
        <scheme val="minor"/>
      </rPr>
      <t xml:space="preserve">this is Lieve's Biosphere approximation C_air = 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/(S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>vh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>)*F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with 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1 and S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eff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</si>
  <si>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Vincke, C. and Y. Thiry, </t>
    </r>
    <r>
      <rPr>
        <i/>
        <sz val="11"/>
        <color theme="1"/>
        <rFont val="Calibri"/>
        <family val="2"/>
        <scheme val="minor"/>
      </rPr>
      <t>Water table is a relevant source for water uptake by a Scots pine (Pinus sylvestris L.) stand: Evidences from continuous evapotranspiration and water table monitoring.</t>
    </r>
    <r>
      <rPr>
        <sz val="11"/>
        <color theme="1"/>
        <rFont val="Calibri"/>
        <family val="2"/>
        <scheme val="minor"/>
      </rPr>
      <t xml:space="preserve"> Agricultural and Forest Meteorology, 2008. </t>
    </r>
    <r>
      <rPr>
        <b/>
        <sz val="11"/>
        <color theme="1"/>
        <rFont val="Calibri"/>
        <family val="2"/>
        <scheme val="minor"/>
      </rPr>
      <t>148</t>
    </r>
    <r>
      <rPr>
        <sz val="11"/>
        <color theme="1"/>
        <rFont val="Calibri"/>
        <family val="2"/>
        <scheme val="minor"/>
      </rPr>
      <t>(10): p. 1419-1432.</t>
    </r>
  </si>
  <si>
    <t>TABLE 3 - Summary Table</t>
  </si>
  <si>
    <t>Internal</t>
  </si>
  <si>
    <t>External</t>
  </si>
  <si>
    <t>Total</t>
  </si>
  <si>
    <r>
      <t>Whole body dose rate (mGy h</t>
    </r>
    <r>
      <rPr>
        <b/>
        <vertAlign val="superscript"/>
        <sz val="12"/>
        <rFont val="Calibri"/>
        <family val="2"/>
      </rPr>
      <t>-1</t>
    </r>
    <r>
      <rPr>
        <b/>
        <sz val="12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</si>
</sst>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vertAlign val="superscript"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vertAlign val="superscript"/>
      <sz val="11"/>
      <color theme="1"/>
      <name val="Times New Roman"/>
      <family val="1"/>
    </font>
    <font>
      <vertAlign val="superscript"/>
      <sz val="11"/>
      <color theme="1"/>
      <name val="Symbol"/>
      <family val="1"/>
      <charset val="2"/>
    </font>
    <font>
      <vertAlign val="superscript"/>
      <sz val="12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4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1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9" xfId="0" applyFont="1" applyBorder="1"/>
    <xf numFmtId="11" fontId="2" fillId="2" borderId="0" xfId="0" applyNumberFormat="1" applyFont="1" applyFill="1" applyBorder="1" applyAlignment="1">
      <alignment horizontal="left"/>
    </xf>
    <xf numFmtId="0" fontId="2" fillId="0" borderId="10" xfId="0" applyFont="1" applyBorder="1"/>
    <xf numFmtId="11" fontId="2" fillId="0" borderId="5" xfId="0" applyNumberFormat="1" applyFont="1" applyBorder="1" applyAlignment="1">
      <alignment horizontal="left"/>
    </xf>
    <xf numFmtId="11" fontId="2" fillId="0" borderId="6" xfId="0" applyNumberFormat="1" applyFont="1" applyBorder="1" applyAlignment="1">
      <alignment horizontal="left"/>
    </xf>
    <xf numFmtId="11" fontId="5" fillId="0" borderId="0" xfId="0" applyNumberFormat="1" applyFont="1" applyBorder="1" applyAlignment="1">
      <alignment horizontal="left" vertical="center"/>
    </xf>
    <xf numFmtId="11" fontId="2" fillId="0" borderId="4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1" fontId="5" fillId="0" borderId="4" xfId="0" applyNumberFormat="1" applyFont="1" applyBorder="1" applyAlignment="1">
      <alignment horizontal="left" vertical="center"/>
    </xf>
    <xf numFmtId="0" fontId="0" fillId="3" borderId="0" xfId="0" applyFill="1"/>
    <xf numFmtId="0" fontId="1" fillId="0" borderId="2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0" xfId="0" applyFont="1" applyFill="1"/>
    <xf numFmtId="0" fontId="2" fillId="0" borderId="4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Border="1"/>
    <xf numFmtId="11" fontId="2" fillId="5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6" borderId="0" xfId="0" applyFont="1" applyFill="1" applyBorder="1"/>
    <xf numFmtId="0" fontId="13" fillId="6" borderId="5" xfId="0" applyFont="1" applyFill="1" applyBorder="1"/>
    <xf numFmtId="0" fontId="2" fillId="0" borderId="1" xfId="0" applyFont="1" applyBorder="1" applyAlignment="1">
      <alignment horizontal="left"/>
    </xf>
    <xf numFmtId="11" fontId="2" fillId="0" borderId="2" xfId="0" applyNumberFormat="1" applyFont="1" applyBorder="1" applyAlignment="1">
      <alignment horizontal="center"/>
    </xf>
    <xf numFmtId="11" fontId="2" fillId="0" borderId="0" xfId="0" applyNumberFormat="1" applyFont="1" applyBorder="1" applyAlignment="1">
      <alignment horizontal="center"/>
    </xf>
    <xf numFmtId="0" fontId="2" fillId="6" borderId="2" xfId="0" applyFont="1" applyFill="1" applyBorder="1"/>
    <xf numFmtId="0" fontId="2" fillId="6" borderId="0" xfId="0" applyFont="1" applyFill="1" applyBorder="1"/>
    <xf numFmtId="11" fontId="2" fillId="0" borderId="5" xfId="0" applyNumberFormat="1" applyFont="1" applyBorder="1" applyAlignment="1">
      <alignment horizontal="center"/>
    </xf>
    <xf numFmtId="11" fontId="2" fillId="2" borderId="0" xfId="0" applyNumberFormat="1" applyFont="1" applyFill="1" applyBorder="1"/>
    <xf numFmtId="11" fontId="2" fillId="2" borderId="4" xfId="0" applyNumberFormat="1" applyFont="1" applyFill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4" fillId="0" borderId="9" xfId="0" applyFont="1" applyFill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15" fillId="0" borderId="0" xfId="0" applyFont="1" applyBorder="1"/>
    <xf numFmtId="11" fontId="2" fillId="0" borderId="9" xfId="0" applyNumberFormat="1" applyFont="1" applyBorder="1"/>
    <xf numFmtId="11" fontId="2" fillId="0" borderId="0" xfId="0" applyNumberFormat="1" applyFont="1" applyBorder="1"/>
    <xf numFmtId="11" fontId="2" fillId="0" borderId="1" xfId="0" applyNumberFormat="1" applyFont="1" applyBorder="1" applyAlignment="1">
      <alignment horizontal="center"/>
    </xf>
    <xf numFmtId="11" fontId="2" fillId="0" borderId="4" xfId="0" applyNumberFormat="1" applyFont="1" applyBorder="1"/>
    <xf numFmtId="11" fontId="2" fillId="0" borderId="9" xfId="0" applyNumberFormat="1" applyFont="1" applyBorder="1" applyAlignment="1">
      <alignment horizontal="center"/>
    </xf>
    <xf numFmtId="11" fontId="12" fillId="6" borderId="9" xfId="0" applyNumberFormat="1" applyFont="1" applyFill="1" applyBorder="1"/>
    <xf numFmtId="11" fontId="12" fillId="6" borderId="10" xfId="0" applyNumberFormat="1" applyFont="1" applyFill="1" applyBorder="1"/>
    <xf numFmtId="11" fontId="2" fillId="0" borderId="5" xfId="0" applyNumberFormat="1" applyFont="1" applyBorder="1"/>
    <xf numFmtId="11" fontId="2" fillId="0" borderId="6" xfId="0" applyNumberFormat="1" applyFont="1" applyBorder="1"/>
    <xf numFmtId="11" fontId="2" fillId="0" borderId="10" xfId="0" applyNumberFormat="1" applyFont="1" applyBorder="1"/>
    <xf numFmtId="0" fontId="19" fillId="0" borderId="10" xfId="0" applyFont="1" applyBorder="1"/>
    <xf numFmtId="11" fontId="19" fillId="0" borderId="5" xfId="0" applyNumberFormat="1" applyFont="1" applyBorder="1" applyAlignment="1">
      <alignment horizontal="left"/>
    </xf>
    <xf numFmtId="11" fontId="19" fillId="0" borderId="6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1" fontId="2" fillId="5" borderId="12" xfId="0" applyNumberFormat="1" applyFont="1" applyFill="1" applyBorder="1" applyAlignment="1">
      <alignment horizontal="center"/>
    </xf>
    <xf numFmtId="11" fontId="2" fillId="5" borderId="14" xfId="0" applyNumberFormat="1" applyFont="1" applyFill="1" applyBorder="1" applyAlignment="1">
      <alignment horizontal="center"/>
    </xf>
    <xf numFmtId="11" fontId="2" fillId="5" borderId="13" xfId="0" applyNumberFormat="1" applyFont="1" applyFill="1" applyBorder="1" applyAlignment="1">
      <alignment horizontal="center"/>
    </xf>
    <xf numFmtId="0" fontId="0" fillId="0" borderId="0" xfId="0" applyFont="1"/>
    <xf numFmtId="0" fontId="22" fillId="0" borderId="0" xfId="0" applyFont="1"/>
    <xf numFmtId="0" fontId="1" fillId="0" borderId="1" xfId="0" applyFont="1" applyBorder="1"/>
    <xf numFmtId="0" fontId="1" fillId="0" borderId="3" xfId="0" applyFont="1" applyBorder="1"/>
    <xf numFmtId="11" fontId="0" fillId="0" borderId="0" xfId="0" applyNumberFormat="1"/>
    <xf numFmtId="0" fontId="0" fillId="0" borderId="0" xfId="0" applyFill="1" applyBorder="1"/>
    <xf numFmtId="11" fontId="0" fillId="0" borderId="0" xfId="0" applyNumberFormat="1" applyBorder="1"/>
    <xf numFmtId="0" fontId="2" fillId="0" borderId="1" xfId="0" applyFont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11" fontId="2" fillId="4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vertical="top"/>
    </xf>
    <xf numFmtId="11" fontId="2" fillId="0" borderId="0" xfId="0" applyNumberFormat="1" applyFont="1" applyFill="1" applyBorder="1" applyAlignment="1">
      <alignment horizontal="left" vertical="top"/>
    </xf>
    <xf numFmtId="11" fontId="2" fillId="5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11" fontId="2" fillId="0" borderId="0" xfId="0" applyNumberFormat="1" applyFont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11" fontId="2" fillId="4" borderId="5" xfId="0" applyNumberFormat="1" applyFont="1" applyFill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17" fillId="0" borderId="9" xfId="0" applyFont="1" applyBorder="1"/>
    <xf numFmtId="0" fontId="1" fillId="0" borderId="4" xfId="0" applyFont="1" applyFill="1" applyBorder="1" applyAlignment="1">
      <alignment horizontal="left"/>
    </xf>
    <xf numFmtId="11" fontId="2" fillId="4" borderId="5" xfId="0" applyNumberFormat="1" applyFont="1" applyFill="1" applyBorder="1" applyAlignment="1">
      <alignment horizontal="left"/>
    </xf>
    <xf numFmtId="0" fontId="1" fillId="0" borderId="11" xfId="0" applyFont="1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13" fillId="4" borderId="0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32" fillId="0" borderId="0" xfId="0" applyFont="1" applyAlignment="1"/>
    <xf numFmtId="0" fontId="33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1" fontId="0" fillId="0" borderId="0" xfId="0" applyNumberFormat="1" applyFont="1"/>
    <xf numFmtId="0" fontId="36" fillId="0" borderId="0" xfId="0" applyFont="1"/>
    <xf numFmtId="0" fontId="36" fillId="0" borderId="0" xfId="0" applyFont="1" applyBorder="1"/>
    <xf numFmtId="0" fontId="36" fillId="0" borderId="9" xfId="0" applyFont="1" applyBorder="1" applyAlignment="1">
      <alignment horizontal="left"/>
    </xf>
    <xf numFmtId="11" fontId="36" fillId="0" borderId="0" xfId="0" applyNumberFormat="1" applyFont="1" applyBorder="1" applyAlignment="1">
      <alignment horizontal="center"/>
    </xf>
    <xf numFmtId="11" fontId="36" fillId="0" borderId="4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/>
    </xf>
    <xf numFmtId="11" fontId="36" fillId="0" borderId="5" xfId="0" applyNumberFormat="1" applyFont="1" applyBorder="1" applyAlignment="1">
      <alignment horizontal="center"/>
    </xf>
    <xf numFmtId="11" fontId="36" fillId="0" borderId="6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9" fillId="4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466726</xdr:colOff>
      <xdr:row>42</xdr:row>
      <xdr:rowOff>142876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158" t="14329" r="17282" b="3450"/>
        <a:stretch/>
      </xdr:blipFill>
      <xdr:spPr>
        <a:xfrm>
          <a:off x="0" y="0"/>
          <a:ext cx="11439526" cy="814387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12</xdr:col>
      <xdr:colOff>161925</xdr:colOff>
      <xdr:row>26</xdr:row>
      <xdr:rowOff>152400</xdr:rowOff>
    </xdr:to>
    <xdr:sp macro="" textlink="">
      <xdr:nvSpPr>
        <xdr:cNvPr id="1025" name="OWAPstImg601837" descr="Inline image OWAPstImg601837"/>
        <xdr:cNvSpPr>
          <a:spLocks noChangeAspect="1" noChangeArrowheads="1"/>
        </xdr:cNvSpPr>
      </xdr:nvSpPr>
      <xdr:spPr bwMode="auto">
        <a:xfrm>
          <a:off x="4267200" y="4762500"/>
          <a:ext cx="3209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48</xdr:row>
      <xdr:rowOff>0</xdr:rowOff>
    </xdr:from>
    <xdr:to>
      <xdr:col>15</xdr:col>
      <xdr:colOff>304800</xdr:colOff>
      <xdr:row>49</xdr:row>
      <xdr:rowOff>114300</xdr:rowOff>
    </xdr:to>
    <xdr:sp macro="" textlink="">
      <xdr:nvSpPr>
        <xdr:cNvPr id="1026" name="AutoShape 2" descr="SCK CEN"/>
        <xdr:cNvSpPr>
          <a:spLocks noChangeAspect="1" noChangeArrowheads="1"/>
        </xdr:cNvSpPr>
      </xdr:nvSpPr>
      <xdr:spPr bwMode="auto">
        <a:xfrm>
          <a:off x="914400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209550</xdr:colOff>
      <xdr:row>27</xdr:row>
      <xdr:rowOff>134615</xdr:rowOff>
    </xdr:from>
    <xdr:to>
      <xdr:col>18</xdr:col>
      <xdr:colOff>276225</xdr:colOff>
      <xdr:row>31</xdr:row>
      <xdr:rowOff>108654</xdr:rowOff>
    </xdr:to>
    <xdr:pic>
      <xdr:nvPicPr>
        <xdr:cNvPr id="8" name="Picture 7" descr="SCK CEN - Sound of Science : Sound of Scie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5278115"/>
          <a:ext cx="1285875" cy="736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19</xdr:row>
      <xdr:rowOff>19050</xdr:rowOff>
    </xdr:from>
    <xdr:to>
      <xdr:col>4</xdr:col>
      <xdr:colOff>1304925</xdr:colOff>
      <xdr:row>20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95775"/>
          <a:ext cx="17335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17</xdr:row>
      <xdr:rowOff>76200</xdr:rowOff>
    </xdr:from>
    <xdr:to>
      <xdr:col>2</xdr:col>
      <xdr:colOff>1457325</xdr:colOff>
      <xdr:row>19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457575"/>
          <a:ext cx="13620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19</xdr:row>
      <xdr:rowOff>0</xdr:rowOff>
    </xdr:from>
    <xdr:to>
      <xdr:col>2</xdr:col>
      <xdr:colOff>1076325</xdr:colOff>
      <xdr:row>20</xdr:row>
      <xdr:rowOff>133350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3943350"/>
          <a:ext cx="9906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V49"/>
  <sheetViews>
    <sheetView zoomScaleNormal="100" workbookViewId="0">
      <selection activeCell="Y24" sqref="Y24"/>
    </sheetView>
  </sheetViews>
  <sheetFormatPr defaultRowHeight="15" x14ac:dyDescent="0.25"/>
  <cols>
    <col min="1" max="16384" width="9.140625" style="28"/>
  </cols>
  <sheetData>
    <row r="26" spans="8:8" x14ac:dyDescent="0.25">
      <c r="H26"/>
    </row>
    <row r="36" spans="22:22" x14ac:dyDescent="0.25">
      <c r="V36"/>
    </row>
    <row r="49" spans="16:16" x14ac:dyDescent="0.25">
      <c r="P4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4" workbookViewId="0">
      <selection activeCell="A54" sqref="A54"/>
    </sheetView>
  </sheetViews>
  <sheetFormatPr defaultRowHeight="15" x14ac:dyDescent="0.25"/>
  <cols>
    <col min="1" max="1" width="43" customWidth="1"/>
    <col min="2" max="2" width="22" customWidth="1"/>
    <col min="3" max="3" width="22.28515625" customWidth="1"/>
    <col min="4" max="4" width="25.140625" customWidth="1"/>
    <col min="5" max="5" width="20.5703125" customWidth="1"/>
    <col min="6" max="6" width="17.140625" customWidth="1"/>
    <col min="7" max="7" width="27.5703125" customWidth="1"/>
    <col min="8" max="8" width="17" bestFit="1" customWidth="1"/>
    <col min="9" max="9" width="16.28515625" bestFit="1" customWidth="1"/>
  </cols>
  <sheetData>
    <row r="1" spans="1:11" s="60" customFormat="1" ht="18.75" x14ac:dyDescent="0.3">
      <c r="A1" s="59" t="s">
        <v>31</v>
      </c>
    </row>
    <row r="2" spans="1:11" ht="15.75" x14ac:dyDescent="0.25">
      <c r="A2" s="4" t="s">
        <v>1</v>
      </c>
      <c r="B2" s="5" t="s">
        <v>3</v>
      </c>
      <c r="C2" s="5" t="s">
        <v>4</v>
      </c>
      <c r="D2" s="5" t="s">
        <v>21</v>
      </c>
      <c r="E2" s="5" t="s">
        <v>22</v>
      </c>
      <c r="F2" s="5" t="s">
        <v>6</v>
      </c>
      <c r="G2" s="6" t="s">
        <v>15</v>
      </c>
      <c r="H2" s="6" t="s">
        <v>17</v>
      </c>
      <c r="I2" s="7" t="s">
        <v>14</v>
      </c>
    </row>
    <row r="3" spans="1:11" ht="15.75" x14ac:dyDescent="0.25">
      <c r="A3" s="8" t="s">
        <v>2</v>
      </c>
      <c r="B3" s="9" t="s">
        <v>7</v>
      </c>
      <c r="C3" s="9" t="s">
        <v>9</v>
      </c>
      <c r="D3" s="9" t="s">
        <v>20</v>
      </c>
      <c r="E3" s="9" t="s">
        <v>5</v>
      </c>
      <c r="F3" s="9" t="s">
        <v>8</v>
      </c>
      <c r="G3" s="10" t="s">
        <v>16</v>
      </c>
      <c r="H3" s="10" t="s">
        <v>18</v>
      </c>
      <c r="I3" s="11" t="s">
        <v>19</v>
      </c>
    </row>
    <row r="4" spans="1:11" ht="15.75" x14ac:dyDescent="0.25">
      <c r="A4" s="12" t="s">
        <v>10</v>
      </c>
      <c r="B4" s="13">
        <v>3.1399999999999997E-2</v>
      </c>
      <c r="C4" s="13">
        <v>0.74399999999999999</v>
      </c>
      <c r="D4" s="13">
        <v>0.314</v>
      </c>
      <c r="E4" s="13">
        <v>245</v>
      </c>
      <c r="F4" s="13">
        <v>1.26</v>
      </c>
      <c r="G4" s="14">
        <v>1.1E-4</v>
      </c>
      <c r="H4" s="14">
        <v>2.5999999999999999E-3</v>
      </c>
      <c r="I4" s="15">
        <v>471</v>
      </c>
    </row>
    <row r="5" spans="1:11" ht="15.75" x14ac:dyDescent="0.25">
      <c r="A5" s="12" t="s">
        <v>11</v>
      </c>
      <c r="B5" s="13">
        <v>0.08</v>
      </c>
      <c r="C5" s="13">
        <v>1.2</v>
      </c>
      <c r="D5" s="13">
        <v>0.2</v>
      </c>
      <c r="E5" s="13">
        <v>1.3</v>
      </c>
      <c r="F5" s="13">
        <v>0.3</v>
      </c>
      <c r="G5" s="16">
        <v>0.04</v>
      </c>
      <c r="H5" s="13">
        <v>0.05</v>
      </c>
      <c r="I5" s="15">
        <v>10</v>
      </c>
    </row>
    <row r="6" spans="1:11" ht="15.75" x14ac:dyDescent="0.25">
      <c r="A6" s="12" t="s">
        <v>12</v>
      </c>
      <c r="B6" s="13">
        <v>0.03</v>
      </c>
      <c r="C6" s="13">
        <v>3.5000000000000003E-2</v>
      </c>
      <c r="D6" s="13">
        <v>0.06</v>
      </c>
      <c r="E6" s="13">
        <v>0.6</v>
      </c>
      <c r="F6" s="13">
        <v>0.1</v>
      </c>
      <c r="G6" s="14">
        <v>2.3E-3</v>
      </c>
      <c r="H6" s="13">
        <v>0.01</v>
      </c>
      <c r="I6" s="15">
        <v>0.3</v>
      </c>
    </row>
    <row r="7" spans="1:11" ht="15.75" x14ac:dyDescent="0.25">
      <c r="A7" s="12" t="s">
        <v>13</v>
      </c>
      <c r="B7" s="13">
        <v>2.5000000000000001E-2</v>
      </c>
      <c r="C7" s="13">
        <v>3.5000000000000003E-2</v>
      </c>
      <c r="D7" s="13">
        <v>0.05</v>
      </c>
      <c r="E7" s="13">
        <v>0.6</v>
      </c>
      <c r="F7" s="13">
        <v>0.08</v>
      </c>
      <c r="G7" s="14">
        <v>2.3E-3</v>
      </c>
      <c r="H7" s="13">
        <v>0.01</v>
      </c>
      <c r="I7" s="15">
        <v>0.3</v>
      </c>
    </row>
    <row r="8" spans="1:11" ht="18" x14ac:dyDescent="0.25">
      <c r="A8" s="24" t="s">
        <v>23</v>
      </c>
      <c r="B8" s="20">
        <v>2.0999999999999999E-3</v>
      </c>
      <c r="C8" s="25">
        <v>2.3E-2</v>
      </c>
      <c r="D8" s="25">
        <v>1.2E-2</v>
      </c>
      <c r="E8" s="25">
        <v>2.5</v>
      </c>
      <c r="F8" s="25">
        <v>3.4000000000000002E-2</v>
      </c>
      <c r="G8" s="20">
        <v>6.4999999999999994E-5</v>
      </c>
      <c r="H8" s="20">
        <v>1.6000000000000001E-3</v>
      </c>
      <c r="I8" s="26">
        <v>360</v>
      </c>
    </row>
    <row r="9" spans="1:11" s="60" customFormat="1" ht="21" x14ac:dyDescent="0.3">
      <c r="A9" s="61" t="s">
        <v>67</v>
      </c>
      <c r="B9" s="62"/>
      <c r="C9" s="62"/>
      <c r="D9" s="62"/>
      <c r="E9" s="62"/>
      <c r="F9" s="62"/>
      <c r="G9" s="63"/>
      <c r="H9" s="63"/>
      <c r="I9" s="63"/>
      <c r="J9" s="63"/>
      <c r="K9" s="63"/>
    </row>
    <row r="10" spans="1:11" ht="15.75" x14ac:dyDescent="0.25">
      <c r="A10" s="4" t="s">
        <v>1</v>
      </c>
      <c r="B10" s="5" t="s">
        <v>3</v>
      </c>
      <c r="C10" s="5" t="s">
        <v>4</v>
      </c>
      <c r="D10" s="5" t="s">
        <v>21</v>
      </c>
      <c r="E10" s="5" t="s">
        <v>22</v>
      </c>
      <c r="F10" s="5" t="s">
        <v>6</v>
      </c>
      <c r="G10" s="6" t="s">
        <v>15</v>
      </c>
      <c r="H10" s="6" t="s">
        <v>17</v>
      </c>
      <c r="I10" s="7" t="s">
        <v>14</v>
      </c>
    </row>
    <row r="11" spans="1:11" ht="15.75" x14ac:dyDescent="0.25">
      <c r="A11" s="8" t="s">
        <v>2</v>
      </c>
      <c r="B11" s="9" t="s">
        <v>7</v>
      </c>
      <c r="C11" s="9" t="s">
        <v>9</v>
      </c>
      <c r="D11" s="9" t="s">
        <v>20</v>
      </c>
      <c r="E11" s="9" t="s">
        <v>5</v>
      </c>
      <c r="F11" s="9" t="s">
        <v>8</v>
      </c>
      <c r="G11" s="10" t="s">
        <v>16</v>
      </c>
      <c r="H11" s="10" t="s">
        <v>18</v>
      </c>
      <c r="I11" s="11" t="s">
        <v>19</v>
      </c>
    </row>
    <row r="12" spans="1:11" ht="18.75" x14ac:dyDescent="0.35">
      <c r="A12" s="17" t="s">
        <v>24</v>
      </c>
      <c r="B12" s="14">
        <v>1.4</v>
      </c>
      <c r="C12" s="14">
        <v>1.8</v>
      </c>
      <c r="D12" s="14">
        <v>1.7</v>
      </c>
      <c r="E12" s="14">
        <v>4.2</v>
      </c>
      <c r="F12" s="14">
        <v>1.9</v>
      </c>
      <c r="G12" s="54"/>
      <c r="H12" s="54"/>
      <c r="I12" s="55"/>
    </row>
    <row r="13" spans="1:11" ht="18.75" x14ac:dyDescent="0.35">
      <c r="A13" s="17" t="s">
        <v>25</v>
      </c>
      <c r="B13" s="14">
        <v>0.15</v>
      </c>
      <c r="C13" s="14">
        <v>0.2</v>
      </c>
      <c r="D13" s="14">
        <v>0.18</v>
      </c>
      <c r="E13" s="14">
        <v>0.46</v>
      </c>
      <c r="F13" s="14">
        <v>0.21</v>
      </c>
      <c r="G13" s="54"/>
      <c r="H13" s="54"/>
      <c r="I13" s="55"/>
    </row>
    <row r="14" spans="1:11" ht="18.75" x14ac:dyDescent="0.35">
      <c r="A14" s="17" t="s">
        <v>26</v>
      </c>
      <c r="B14" s="14">
        <v>3.2000000000000001E-2</v>
      </c>
      <c r="C14" s="14">
        <v>1.4E-2</v>
      </c>
      <c r="D14" s="14">
        <v>1.7000000000000001E-2</v>
      </c>
      <c r="E14" s="14">
        <v>4.1000000000000003E-3</v>
      </c>
      <c r="F14" s="14">
        <v>1.2E-2</v>
      </c>
      <c r="G14" s="54"/>
      <c r="H14" s="54"/>
      <c r="I14" s="55"/>
    </row>
    <row r="15" spans="1:11" ht="18.75" x14ac:dyDescent="0.35">
      <c r="A15" s="17" t="s">
        <v>27</v>
      </c>
      <c r="B15" s="18"/>
      <c r="C15" s="18"/>
      <c r="D15" s="18"/>
      <c r="E15" s="18"/>
      <c r="F15" s="18"/>
      <c r="G15" s="14">
        <v>3.1E-2</v>
      </c>
      <c r="H15" s="14">
        <v>0.14000000000000001</v>
      </c>
      <c r="I15" s="23">
        <v>5.5</v>
      </c>
    </row>
    <row r="16" spans="1:11" ht="18.75" x14ac:dyDescent="0.35">
      <c r="A16" s="19" t="s">
        <v>28</v>
      </c>
      <c r="B16" s="20">
        <v>3.8000000000000002E-4</v>
      </c>
      <c r="C16" s="20">
        <v>1.7000000000000001E-4</v>
      </c>
      <c r="D16" s="20">
        <v>2.1000000000000001E-4</v>
      </c>
      <c r="E16" s="20">
        <v>5.8E-5</v>
      </c>
      <c r="F16" s="20">
        <v>1.4999999999999999E-4</v>
      </c>
      <c r="G16" s="20">
        <v>3.3E-3</v>
      </c>
      <c r="H16" s="20">
        <v>3.5000000000000001E-3</v>
      </c>
      <c r="I16" s="21">
        <v>4.4999999999999997E-3</v>
      </c>
    </row>
    <row r="17" spans="1:13" s="60" customFormat="1" ht="21" x14ac:dyDescent="0.3">
      <c r="A17" s="61" t="s">
        <v>68</v>
      </c>
      <c r="B17" s="64"/>
      <c r="C17" s="64"/>
      <c r="D17" s="64"/>
      <c r="E17" s="64"/>
      <c r="F17" s="64"/>
    </row>
    <row r="18" spans="1:13" ht="15.75" x14ac:dyDescent="0.25">
      <c r="A18" s="4" t="s">
        <v>1</v>
      </c>
      <c r="B18" s="5" t="s">
        <v>3</v>
      </c>
      <c r="C18" s="5" t="s">
        <v>4</v>
      </c>
      <c r="D18" s="5" t="s">
        <v>21</v>
      </c>
      <c r="E18" s="5" t="s">
        <v>22</v>
      </c>
      <c r="F18" s="5" t="s">
        <v>6</v>
      </c>
      <c r="G18" s="6" t="s">
        <v>15</v>
      </c>
      <c r="H18" s="6" t="s">
        <v>17</v>
      </c>
      <c r="I18" s="7" t="s">
        <v>14</v>
      </c>
    </row>
    <row r="19" spans="1:13" ht="15.75" x14ac:dyDescent="0.25">
      <c r="A19" s="8" t="s">
        <v>2</v>
      </c>
      <c r="B19" s="9" t="s">
        <v>7</v>
      </c>
      <c r="C19" s="9" t="s">
        <v>9</v>
      </c>
      <c r="D19" s="9" t="s">
        <v>20</v>
      </c>
      <c r="E19" s="9" t="s">
        <v>5</v>
      </c>
      <c r="F19" s="9" t="s">
        <v>8</v>
      </c>
      <c r="G19" s="10" t="s">
        <v>16</v>
      </c>
      <c r="H19" s="10" t="s">
        <v>18</v>
      </c>
      <c r="I19" s="11" t="s">
        <v>19</v>
      </c>
    </row>
    <row r="20" spans="1:13" ht="19.5" x14ac:dyDescent="0.35">
      <c r="A20" s="17" t="s">
        <v>29</v>
      </c>
      <c r="B20" s="22">
        <v>7.7999999999999999E-4</v>
      </c>
      <c r="C20" s="22">
        <v>7.6000000000000004E-4</v>
      </c>
      <c r="D20" s="22">
        <v>7.2999999999999996E-4</v>
      </c>
      <c r="E20" s="22">
        <v>3.8000000000000002E-4</v>
      </c>
      <c r="F20" s="22">
        <v>6.8999999999999997E-4</v>
      </c>
      <c r="G20" s="22">
        <v>9.8999999999999999E-4</v>
      </c>
      <c r="H20" s="22">
        <v>8.4999999999999995E-4</v>
      </c>
      <c r="I20" s="27">
        <v>5.1000000000000004E-4</v>
      </c>
    </row>
    <row r="21" spans="1:13" ht="19.5" x14ac:dyDescent="0.35">
      <c r="A21" s="17" t="s">
        <v>30</v>
      </c>
      <c r="B21" s="14">
        <v>7.5000000000000002E-4</v>
      </c>
      <c r="C21" s="14">
        <v>7.5000000000000002E-4</v>
      </c>
      <c r="D21" s="14">
        <v>7.6000000000000004E-4</v>
      </c>
      <c r="E21" s="14">
        <v>5.1000000000000004E-4</v>
      </c>
      <c r="F21" s="14">
        <v>7.5000000000000002E-4</v>
      </c>
      <c r="G21" s="14">
        <v>5.9999999999999995E-4</v>
      </c>
      <c r="H21" s="14">
        <v>7.2000000000000005E-4</v>
      </c>
      <c r="I21" s="23">
        <v>4.4999999999999999E-4</v>
      </c>
    </row>
    <row r="22" spans="1:13" s="86" customFormat="1" ht="19.5" x14ac:dyDescent="0.35">
      <c r="A22" s="17" t="s">
        <v>74</v>
      </c>
      <c r="B22" s="14">
        <v>4.4000000000000002E-4</v>
      </c>
      <c r="C22" s="14">
        <v>4.4000000000000002E-4</v>
      </c>
      <c r="D22" s="14">
        <v>4.4999999999999999E-4</v>
      </c>
      <c r="E22" s="14">
        <v>2.9999999999999997E-4</v>
      </c>
      <c r="F22" s="14">
        <v>4.4000000000000002E-4</v>
      </c>
      <c r="G22" s="14">
        <v>3.5E-4</v>
      </c>
      <c r="H22" s="14">
        <v>4.2000000000000002E-4</v>
      </c>
      <c r="I22" s="23">
        <v>2.7E-4</v>
      </c>
    </row>
    <row r="23" spans="1:13" ht="19.5" x14ac:dyDescent="0.35">
      <c r="A23" s="75" t="s">
        <v>69</v>
      </c>
      <c r="B23" s="76">
        <v>4.0999999999999999E-4</v>
      </c>
      <c r="C23" s="76">
        <v>4.0999999999999999E-4</v>
      </c>
      <c r="D23" s="76">
        <v>4.0999999999999999E-4</v>
      </c>
      <c r="E23" s="76">
        <v>2.7999999999999998E-4</v>
      </c>
      <c r="F23" s="76">
        <v>4.0999999999999999E-4</v>
      </c>
      <c r="G23" s="76">
        <v>3.3E-4</v>
      </c>
      <c r="H23" s="76">
        <v>3.8999999999999999E-4</v>
      </c>
      <c r="I23" s="77">
        <v>2.5000000000000001E-4</v>
      </c>
    </row>
    <row r="24" spans="1:13" x14ac:dyDescent="0.25">
      <c r="A24" s="136" t="s">
        <v>96</v>
      </c>
    </row>
    <row r="25" spans="1:13" x14ac:dyDescent="0.25">
      <c r="A25" s="136" t="s">
        <v>97</v>
      </c>
    </row>
    <row r="26" spans="1:13" s="60" customFormat="1" ht="18.75" x14ac:dyDescent="0.3">
      <c r="A26" s="61" t="s">
        <v>42</v>
      </c>
    </row>
    <row r="27" spans="1:13" ht="15.75" x14ac:dyDescent="0.25">
      <c r="A27" s="29" t="s">
        <v>37</v>
      </c>
      <c r="B27" s="5" t="s">
        <v>3</v>
      </c>
      <c r="C27" s="5" t="s">
        <v>4</v>
      </c>
      <c r="D27" s="5" t="s">
        <v>21</v>
      </c>
      <c r="E27" s="5" t="s">
        <v>22</v>
      </c>
      <c r="F27" s="5" t="s">
        <v>6</v>
      </c>
      <c r="G27" s="6" t="s">
        <v>15</v>
      </c>
      <c r="H27" s="6" t="s">
        <v>17</v>
      </c>
      <c r="I27" s="7" t="s">
        <v>14</v>
      </c>
      <c r="K27" s="60"/>
      <c r="L27" s="60"/>
      <c r="M27" s="60"/>
    </row>
    <row r="28" spans="1:13" ht="18" x14ac:dyDescent="0.25">
      <c r="A28" s="30"/>
      <c r="B28" s="34" t="s">
        <v>7</v>
      </c>
      <c r="C28" s="34" t="s">
        <v>9</v>
      </c>
      <c r="D28" s="34" t="s">
        <v>20</v>
      </c>
      <c r="E28" s="34" t="s">
        <v>5</v>
      </c>
      <c r="F28" s="34" t="s">
        <v>8</v>
      </c>
      <c r="G28" s="35" t="s">
        <v>16</v>
      </c>
      <c r="H28" s="35" t="s">
        <v>18</v>
      </c>
      <c r="I28" s="115" t="s">
        <v>19</v>
      </c>
      <c r="K28" s="60"/>
      <c r="L28" s="60"/>
      <c r="M28" s="60"/>
    </row>
    <row r="29" spans="1:13" ht="18.75" x14ac:dyDescent="0.35">
      <c r="A29" s="31" t="s">
        <v>34</v>
      </c>
      <c r="B29" s="130">
        <v>1</v>
      </c>
      <c r="C29" s="131">
        <v>1</v>
      </c>
      <c r="D29" s="131">
        <v>1</v>
      </c>
      <c r="E29" s="131">
        <v>0</v>
      </c>
      <c r="F29" s="131">
        <v>0</v>
      </c>
      <c r="G29" s="122">
        <v>0</v>
      </c>
      <c r="H29" s="124">
        <v>0</v>
      </c>
      <c r="I29" s="125">
        <v>0</v>
      </c>
      <c r="K29" s="60"/>
      <c r="L29" s="60"/>
      <c r="M29" s="60"/>
    </row>
    <row r="30" spans="1:13" ht="18.75" x14ac:dyDescent="0.35">
      <c r="A30" s="17" t="s">
        <v>35</v>
      </c>
      <c r="B30" s="132">
        <v>0</v>
      </c>
      <c r="C30" s="126">
        <v>0</v>
      </c>
      <c r="D30" s="126">
        <v>0</v>
      </c>
      <c r="E30" s="126">
        <v>1</v>
      </c>
      <c r="F30" s="126">
        <v>1</v>
      </c>
      <c r="G30" s="123">
        <v>1</v>
      </c>
      <c r="H30" s="126">
        <v>1</v>
      </c>
      <c r="I30" s="127">
        <v>1</v>
      </c>
      <c r="K30" s="60"/>
      <c r="L30" s="60"/>
      <c r="M30" s="60"/>
    </row>
    <row r="31" spans="1:13" ht="18.75" x14ac:dyDescent="0.35">
      <c r="A31" s="17" t="s">
        <v>38</v>
      </c>
      <c r="B31" s="132">
        <v>0</v>
      </c>
      <c r="C31" s="126">
        <v>0</v>
      </c>
      <c r="D31" s="126">
        <v>0</v>
      </c>
      <c r="E31" s="126">
        <v>0</v>
      </c>
      <c r="F31" s="126">
        <v>0</v>
      </c>
      <c r="G31" s="123">
        <v>0</v>
      </c>
      <c r="H31" s="123">
        <v>0</v>
      </c>
      <c r="I31" s="127">
        <v>0</v>
      </c>
      <c r="K31" s="60"/>
      <c r="L31" s="60"/>
      <c r="M31" s="60"/>
    </row>
    <row r="32" spans="1:13" ht="18.75" x14ac:dyDescent="0.35">
      <c r="A32" s="19" t="s">
        <v>36</v>
      </c>
      <c r="B32" s="133">
        <v>0</v>
      </c>
      <c r="C32" s="134">
        <v>0</v>
      </c>
      <c r="D32" s="134">
        <v>0</v>
      </c>
      <c r="E32" s="134">
        <v>0</v>
      </c>
      <c r="F32" s="134">
        <v>0.25</v>
      </c>
      <c r="G32" s="128">
        <v>0</v>
      </c>
      <c r="H32" s="128">
        <v>0</v>
      </c>
      <c r="I32" s="129">
        <v>0</v>
      </c>
      <c r="K32" s="60"/>
      <c r="L32" s="60"/>
      <c r="M32" s="60"/>
    </row>
    <row r="33" spans="1:13" ht="15.75" x14ac:dyDescent="0.25">
      <c r="A33" s="135" t="s">
        <v>95</v>
      </c>
      <c r="B33" s="1"/>
      <c r="C33" s="1"/>
      <c r="D33" s="1"/>
      <c r="E33" s="1"/>
      <c r="F33" s="1"/>
      <c r="G33" s="1"/>
      <c r="K33" s="60"/>
      <c r="L33" s="60"/>
      <c r="M33" s="60"/>
    </row>
    <row r="34" spans="1:13" ht="18.75" x14ac:dyDescent="0.3">
      <c r="A34" s="61" t="s">
        <v>94</v>
      </c>
      <c r="K34" s="60"/>
      <c r="L34" s="60"/>
      <c r="M34" s="60"/>
    </row>
    <row r="35" spans="1:13" ht="15.75" x14ac:dyDescent="0.25">
      <c r="A35" s="88" t="s">
        <v>1</v>
      </c>
      <c r="B35" s="29" t="s">
        <v>0</v>
      </c>
      <c r="C35" s="29" t="s">
        <v>33</v>
      </c>
      <c r="D35" s="89" t="s">
        <v>43</v>
      </c>
      <c r="E35" s="1"/>
      <c r="F35" s="1"/>
      <c r="K35" s="60"/>
      <c r="L35" s="60"/>
      <c r="M35" s="60"/>
    </row>
    <row r="36" spans="1:13" ht="15.75" x14ac:dyDescent="0.25">
      <c r="A36" s="93" t="s">
        <v>32</v>
      </c>
      <c r="B36" s="94">
        <v>1</v>
      </c>
      <c r="C36" s="95">
        <v>0.4</v>
      </c>
      <c r="D36" s="96"/>
      <c r="E36" s="32"/>
      <c r="F36" s="1"/>
    </row>
    <row r="37" spans="1:13" ht="18.75" x14ac:dyDescent="0.25">
      <c r="A37" s="97" t="s">
        <v>77</v>
      </c>
      <c r="B37" s="98">
        <v>1550</v>
      </c>
      <c r="C37" s="99">
        <v>1550</v>
      </c>
      <c r="D37" s="100" t="s">
        <v>41</v>
      </c>
      <c r="E37" s="32"/>
      <c r="F37" s="1"/>
    </row>
    <row r="38" spans="1:13" ht="18.75" x14ac:dyDescent="0.25">
      <c r="A38" s="97" t="s">
        <v>78</v>
      </c>
      <c r="B38" s="98">
        <v>2650</v>
      </c>
      <c r="C38" s="101">
        <v>2650</v>
      </c>
      <c r="D38" s="100" t="s">
        <v>44</v>
      </c>
      <c r="E38" s="32"/>
      <c r="F38" s="1"/>
    </row>
    <row r="39" spans="1:13" ht="31.5" x14ac:dyDescent="0.25">
      <c r="A39" s="97" t="s">
        <v>79</v>
      </c>
      <c r="B39" s="102">
        <f>1-B37/B38</f>
        <v>0.41509433962264153</v>
      </c>
      <c r="C39" s="103">
        <v>0.25</v>
      </c>
      <c r="D39" s="104" t="s">
        <v>45</v>
      </c>
      <c r="E39" s="32"/>
      <c r="F39" s="1"/>
    </row>
    <row r="40" spans="1:13" ht="18" x14ac:dyDescent="0.25">
      <c r="A40" s="97" t="s">
        <v>39</v>
      </c>
      <c r="B40" s="98">
        <v>0.13400000000000001</v>
      </c>
      <c r="C40" s="99">
        <v>0.13400000000000001</v>
      </c>
      <c r="D40" s="105" t="s">
        <v>46</v>
      </c>
      <c r="E40" s="32"/>
      <c r="F40" s="1"/>
    </row>
    <row r="41" spans="1:13" ht="15.75" x14ac:dyDescent="0.25">
      <c r="A41" s="97" t="s">
        <v>40</v>
      </c>
      <c r="B41" s="102">
        <f>B39-B40</f>
        <v>0.28109433962264152</v>
      </c>
      <c r="C41" s="103">
        <v>0.25</v>
      </c>
      <c r="D41" s="105" t="s">
        <v>86</v>
      </c>
      <c r="E41" s="32"/>
      <c r="F41" s="1"/>
    </row>
    <row r="42" spans="1:13" ht="18" x14ac:dyDescent="0.25">
      <c r="A42" s="97" t="s">
        <v>62</v>
      </c>
      <c r="B42" s="102">
        <f>B41/B37</f>
        <v>1.8135118685331711E-4</v>
      </c>
      <c r="C42" s="101">
        <v>1E-4</v>
      </c>
      <c r="D42" s="105" t="s">
        <v>86</v>
      </c>
      <c r="E42" s="32"/>
      <c r="F42" s="1"/>
    </row>
    <row r="43" spans="1:13" ht="15.75" x14ac:dyDescent="0.25">
      <c r="A43" s="106" t="s">
        <v>75</v>
      </c>
      <c r="B43" s="107">
        <v>0.25</v>
      </c>
      <c r="C43" s="103">
        <v>0.25</v>
      </c>
      <c r="D43" s="108" t="s">
        <v>80</v>
      </c>
    </row>
    <row r="44" spans="1:13" ht="18.75" x14ac:dyDescent="0.25">
      <c r="A44" s="106" t="s">
        <v>76</v>
      </c>
      <c r="B44" s="98">
        <v>9.9999999999999995E-7</v>
      </c>
      <c r="C44" s="109">
        <v>9.9999999999999995E-7</v>
      </c>
      <c r="D44" s="108" t="s">
        <v>80</v>
      </c>
    </row>
    <row r="45" spans="1:13" ht="18" x14ac:dyDescent="0.25">
      <c r="A45" s="97" t="s">
        <v>85</v>
      </c>
      <c r="B45" s="98">
        <f>LN(2)/(3.8215*86400)</f>
        <v>2.0993161878938649E-6</v>
      </c>
      <c r="C45" s="103">
        <f>LN(2)/(3.8215*86400)</f>
        <v>2.0993161878938649E-6</v>
      </c>
      <c r="D45" s="108" t="s">
        <v>81</v>
      </c>
    </row>
    <row r="46" spans="1:13" ht="15.75" x14ac:dyDescent="0.25">
      <c r="A46" s="97" t="s">
        <v>87</v>
      </c>
      <c r="B46" s="98">
        <v>1</v>
      </c>
      <c r="C46" s="103">
        <v>1</v>
      </c>
      <c r="D46" s="108"/>
    </row>
    <row r="47" spans="1:13" ht="18" x14ac:dyDescent="0.25">
      <c r="A47" s="110" t="s">
        <v>82</v>
      </c>
      <c r="B47" s="111">
        <v>0</v>
      </c>
      <c r="C47" s="112">
        <v>0</v>
      </c>
      <c r="D47" s="113"/>
    </row>
    <row r="48" spans="1:13" ht="17.25" x14ac:dyDescent="0.25">
      <c r="A48" s="86" t="s">
        <v>102</v>
      </c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J6" sqref="J6"/>
    </sheetView>
  </sheetViews>
  <sheetFormatPr defaultRowHeight="15" x14ac:dyDescent="0.25"/>
  <cols>
    <col min="1" max="1" width="22.85546875" style="2" customWidth="1"/>
    <col min="2" max="2" width="18.140625" style="2" bestFit="1" customWidth="1"/>
    <col min="3" max="3" width="24.42578125" style="2" customWidth="1"/>
    <col min="4" max="4" width="20.28515625" style="2" customWidth="1"/>
    <col min="5" max="5" width="21" style="2" customWidth="1"/>
    <col min="6" max="6" width="21.42578125" style="2" customWidth="1"/>
    <col min="7" max="7" width="23.85546875" style="2" customWidth="1"/>
    <col min="8" max="9" width="23" style="2" customWidth="1"/>
    <col min="10" max="10" width="22.28515625" style="2" customWidth="1"/>
    <col min="11" max="11" width="25.42578125" style="2" customWidth="1"/>
    <col min="12" max="12" width="9.140625" style="2"/>
    <col min="13" max="13" width="9.5703125" style="2" bestFit="1" customWidth="1"/>
    <col min="14" max="16384" width="9.140625" style="2"/>
  </cols>
  <sheetData>
    <row r="1" spans="1:12" ht="18.75" x14ac:dyDescent="0.3">
      <c r="A1" s="59" t="s">
        <v>93</v>
      </c>
    </row>
    <row r="2" spans="1:12" ht="15.75" x14ac:dyDescent="0.25">
      <c r="A2" s="117" t="s">
        <v>90</v>
      </c>
      <c r="B2" s="118"/>
      <c r="C2" s="119" t="s">
        <v>0</v>
      </c>
      <c r="D2" s="119" t="s">
        <v>33</v>
      </c>
      <c r="E2" s="118"/>
      <c r="F2" s="120"/>
    </row>
    <row r="3" spans="1:12" ht="15.75" x14ac:dyDescent="0.25">
      <c r="A3" s="114" t="s">
        <v>88</v>
      </c>
      <c r="C3" s="121">
        <v>0</v>
      </c>
      <c r="D3" s="2" t="s">
        <v>91</v>
      </c>
      <c r="F3" s="3"/>
    </row>
    <row r="4" spans="1:12" ht="18.75" customHeight="1" x14ac:dyDescent="0.25">
      <c r="A4" s="12" t="s">
        <v>57</v>
      </c>
      <c r="B4" s="34"/>
      <c r="C4" s="153">
        <v>1</v>
      </c>
      <c r="D4" s="34"/>
      <c r="E4" s="34"/>
      <c r="F4" s="115"/>
      <c r="G4" s="35"/>
      <c r="H4" s="78"/>
    </row>
    <row r="5" spans="1:12" ht="18.75" customHeight="1" x14ac:dyDescent="0.25">
      <c r="A5" s="12" t="s">
        <v>58</v>
      </c>
      <c r="B5" s="34"/>
      <c r="C5" s="37">
        <f>(1-C3)*C4/'Model parameters'!B42+C3*C4*'Model parameters'!B43*'Model parameters'!B37*SQRT('Model parameters'!B44*'Model parameters'!B45/'Model parameters'!B39)/('Model parameters'!B47+'Model parameters'!B45*'Model parameters'!B46)</f>
        <v>5514.1629748959585</v>
      </c>
      <c r="D5" s="34"/>
      <c r="E5" s="34"/>
      <c r="F5" s="115"/>
      <c r="G5" s="35"/>
    </row>
    <row r="6" spans="1:12" ht="18.75" customHeight="1" x14ac:dyDescent="0.35">
      <c r="A6" s="24" t="s">
        <v>89</v>
      </c>
      <c r="B6" s="9"/>
      <c r="C6" s="116">
        <v>1</v>
      </c>
      <c r="D6" s="25">
        <v>10</v>
      </c>
      <c r="E6" s="9"/>
      <c r="F6" s="11"/>
      <c r="G6" s="35"/>
    </row>
    <row r="7" spans="1:12" ht="18.75" x14ac:dyDescent="0.3">
      <c r="A7" s="59" t="s">
        <v>92</v>
      </c>
      <c r="B7" s="34"/>
      <c r="C7" s="34"/>
      <c r="D7" s="34"/>
      <c r="E7" s="34"/>
      <c r="F7" s="35"/>
      <c r="G7" s="35"/>
    </row>
    <row r="8" spans="1:12" s="38" customFormat="1" ht="18" x14ac:dyDescent="0.25">
      <c r="A8" s="39" t="s">
        <v>47</v>
      </c>
      <c r="B8" s="56" t="s">
        <v>56</v>
      </c>
      <c r="C8" s="154" t="s">
        <v>65</v>
      </c>
      <c r="D8" s="155"/>
      <c r="E8" s="155"/>
      <c r="F8" s="155"/>
      <c r="G8" s="155"/>
      <c r="H8" s="154" t="s">
        <v>66</v>
      </c>
      <c r="I8" s="156"/>
      <c r="J8" s="157"/>
      <c r="K8" s="81" t="s">
        <v>73</v>
      </c>
      <c r="L8" s="79"/>
    </row>
    <row r="9" spans="1:12" s="38" customFormat="1" ht="15.75" x14ac:dyDescent="0.25">
      <c r="A9" s="42"/>
      <c r="B9" s="45"/>
      <c r="C9" s="42" t="s">
        <v>59</v>
      </c>
      <c r="D9" s="43" t="s">
        <v>61</v>
      </c>
      <c r="E9" s="43" t="s">
        <v>60</v>
      </c>
      <c r="F9" s="44" t="s">
        <v>64</v>
      </c>
      <c r="G9" s="44" t="s">
        <v>63</v>
      </c>
      <c r="H9" s="42" t="s">
        <v>70</v>
      </c>
      <c r="I9" s="43" t="s">
        <v>71</v>
      </c>
      <c r="J9" s="45" t="s">
        <v>72</v>
      </c>
      <c r="K9" s="82"/>
      <c r="L9" s="79"/>
    </row>
    <row r="10" spans="1:12" s="36" customFormat="1" ht="15.75" x14ac:dyDescent="0.25">
      <c r="A10" s="48" t="s">
        <v>3</v>
      </c>
      <c r="B10" s="57" t="s">
        <v>48</v>
      </c>
      <c r="C10" s="67">
        <f>$C$6*$C$5*'Model parameters'!$B$12</f>
        <v>7719.8281648543416</v>
      </c>
      <c r="D10" s="49">
        <f>$C$6*$C$5*'Model parameters'!$B$13</f>
        <v>827.12444623439376</v>
      </c>
      <c r="E10" s="49">
        <f>$C$6*$C$5*'Model parameters'!$B$14</f>
        <v>176.45321519667067</v>
      </c>
      <c r="F10" s="51"/>
      <c r="G10" s="49">
        <f>$C$6*$C$5*'Model parameters'!$B$16</f>
        <v>2.0953819304604644</v>
      </c>
      <c r="H10" s="65">
        <f>$C$5*'Model parameters'!$B$36*('Model parameters'!$B$29+0.5*'Model parameters'!$B$30+'Model parameters'!$B$31*'Model parameters'!$B$32)*'Model parameters'!$B$23</f>
        <v>2.260806819707343</v>
      </c>
      <c r="I10" s="66">
        <f>$C$5*'Model parameters'!$B$36*('Model parameters'!$B$29+0.5*'Model parameters'!$B$30)*'Model parameters'!$B$23</f>
        <v>2.260806819707343</v>
      </c>
      <c r="J10" s="68">
        <f>H10+I10</f>
        <v>4.521613639414686</v>
      </c>
      <c r="K10" s="83">
        <f>G10+J10</f>
        <v>6.6169955698751508</v>
      </c>
      <c r="L10" s="79"/>
    </row>
    <row r="11" spans="1:12" s="36" customFormat="1" ht="15.75" x14ac:dyDescent="0.25">
      <c r="A11" s="12" t="s">
        <v>4</v>
      </c>
      <c r="B11" s="15" t="s">
        <v>49</v>
      </c>
      <c r="C11" s="69">
        <f>$C$6*$C$5*'Model parameters'!$C$12</f>
        <v>9925.4933548127265</v>
      </c>
      <c r="D11" s="50">
        <f>$C$6*$C$5*'Model parameters'!$C$13</f>
        <v>1102.8325949791918</v>
      </c>
      <c r="E11" s="50">
        <f>$C$6*$C$5*'Model parameters'!$C$14</f>
        <v>77.198281648543414</v>
      </c>
      <c r="F11" s="52"/>
      <c r="G11" s="50">
        <f>$C$6*$C$5*'Model parameters'!$C$16</f>
        <v>0.93740770573231302</v>
      </c>
      <c r="H11" s="65">
        <f>$C$5*'Model parameters'!$B$36*('Model parameters'!$C$29+0.5*'Model parameters'!$C$30+'Model parameters'!$C$31*'Model parameters'!$C$32)*'Model parameters'!$C$23</f>
        <v>2.260806819707343</v>
      </c>
      <c r="I11" s="66">
        <f>$C$5*'Model parameters'!$B$36*('Model parameters'!$C$29+0.5*'Model parameters'!$C$30)*'Model parameters'!$C$23</f>
        <v>2.260806819707343</v>
      </c>
      <c r="J11" s="68">
        <f t="shared" ref="J11:J17" si="0">H11+I11</f>
        <v>4.521613639414686</v>
      </c>
      <c r="K11" s="84">
        <f t="shared" ref="K11:K17" si="1">G11+J11</f>
        <v>5.4590213451469989</v>
      </c>
      <c r="L11" s="80"/>
    </row>
    <row r="12" spans="1:12" s="36" customFormat="1" ht="15.75" x14ac:dyDescent="0.25">
      <c r="A12" s="12" t="s">
        <v>21</v>
      </c>
      <c r="B12" s="15" t="s">
        <v>50</v>
      </c>
      <c r="C12" s="69">
        <f>$C$6*$C$5*'Model parameters'!$D$12</f>
        <v>9374.0770573231293</v>
      </c>
      <c r="D12" s="50">
        <f>$C$6*$C$5*'Model parameters'!$D$13</f>
        <v>992.54933548127246</v>
      </c>
      <c r="E12" s="50">
        <f>$C$6*$C$5*'Model parameters'!$D$14</f>
        <v>93.740770573231302</v>
      </c>
      <c r="F12" s="52"/>
      <c r="G12" s="50">
        <f>$C$6*$C$5*'Model parameters'!$D$16</f>
        <v>1.1579742247281513</v>
      </c>
      <c r="H12" s="65">
        <f>$C$5*'Model parameters'!$B$36*('Model parameters'!$D$29+0.5*'Model parameters'!$D$30+'Model parameters'!$D$31*'Model parameters'!$D$32)*'Model parameters'!$D$23</f>
        <v>2.260806819707343</v>
      </c>
      <c r="I12" s="66">
        <f>$C$5*'Model parameters'!$B$36*('Model parameters'!$D$29+0.5*'Model parameters'!$D$30)*'Model parameters'!$D$23</f>
        <v>2.260806819707343</v>
      </c>
      <c r="J12" s="68">
        <f t="shared" si="0"/>
        <v>4.521613639414686</v>
      </c>
      <c r="K12" s="84">
        <f t="shared" si="1"/>
        <v>5.679587864142837</v>
      </c>
    </row>
    <row r="13" spans="1:12" s="36" customFormat="1" ht="15.75" x14ac:dyDescent="0.25">
      <c r="A13" s="12" t="s">
        <v>22</v>
      </c>
      <c r="B13" s="15" t="s">
        <v>51</v>
      </c>
      <c r="C13" s="69">
        <f>$C$6*$C$5*'Model parameters'!$E$12</f>
        <v>23159.484494563028</v>
      </c>
      <c r="D13" s="50">
        <f>$C$6*$C$5*'Model parameters'!$E$13</f>
        <v>2536.5149684521411</v>
      </c>
      <c r="E13" s="50">
        <f>$C$6*$C$5*'Model parameters'!$E$14</f>
        <v>22.608068197073433</v>
      </c>
      <c r="F13" s="52"/>
      <c r="G13" s="50">
        <f>$C$6*$C$5*'Model parameters'!$E$16</f>
        <v>0.3198214525439656</v>
      </c>
      <c r="H13" s="65">
        <f>$C$5*'Model parameters'!$B$36*('Model parameters'!$E$29+0.5*'Model parameters'!$E$30+'Model parameters'!$E$31*'Model parameters'!$E$32)*'Model parameters'!$E$23</f>
        <v>0.7719828164854341</v>
      </c>
      <c r="I13" s="66">
        <f>$C$5*'Model parameters'!$B$36*('Model parameters'!$E$29+0.5*'Model parameters'!$E$30)*'Model parameters'!$E$23</f>
        <v>0.7719828164854341</v>
      </c>
      <c r="J13" s="68">
        <f t="shared" si="0"/>
        <v>1.5439656329708682</v>
      </c>
      <c r="K13" s="84">
        <f t="shared" si="1"/>
        <v>1.8637870855148337</v>
      </c>
    </row>
    <row r="14" spans="1:12" s="36" customFormat="1" ht="15.75" x14ac:dyDescent="0.25">
      <c r="A14" s="12" t="s">
        <v>6</v>
      </c>
      <c r="B14" s="15" t="s">
        <v>52</v>
      </c>
      <c r="C14" s="69">
        <f>$C$6*$C$5*'Model parameters'!$F$12</f>
        <v>10476.90965230232</v>
      </c>
      <c r="D14" s="50">
        <f>$C$6*$C$5*'Model parameters'!$F$13</f>
        <v>1157.9742247281513</v>
      </c>
      <c r="E14" s="50">
        <f>$C$6*$C$5*'Model parameters'!$F$14</f>
        <v>66.169955698751508</v>
      </c>
      <c r="F14" s="52"/>
      <c r="G14" s="50">
        <f>$C$6*$C$5*'Model parameters'!$F$16</f>
        <v>0.82712444623439374</v>
      </c>
      <c r="H14" s="65">
        <f>$C$5*'Model parameters'!$B$36*('Model parameters'!$F$29+0.5*'Model parameters'!$F$30+'Model parameters'!$F$31*'Model parameters'!$F$32)*'Model parameters'!$F$23</f>
        <v>1.1304034098536715</v>
      </c>
      <c r="I14" s="66">
        <f>$C$5*'Model parameters'!$B$36*('Model parameters'!$F$29+0.5*'Model parameters'!$F$30)*'Model parameters'!$F$23</f>
        <v>1.1304034098536715</v>
      </c>
      <c r="J14" s="68">
        <f t="shared" si="0"/>
        <v>2.260806819707343</v>
      </c>
      <c r="K14" s="84">
        <f t="shared" si="1"/>
        <v>3.0879312659417368</v>
      </c>
    </row>
    <row r="15" spans="1:12" s="36" customFormat="1" ht="15.75" x14ac:dyDescent="0.25">
      <c r="A15" s="40" t="s">
        <v>15</v>
      </c>
      <c r="B15" s="33" t="s">
        <v>53</v>
      </c>
      <c r="C15" s="70"/>
      <c r="D15" s="46"/>
      <c r="E15" s="46"/>
      <c r="F15" s="50">
        <f>$C$6*$C$5*'Model parameters'!$G$15</f>
        <v>170.93905222177472</v>
      </c>
      <c r="G15" s="50">
        <f>$C$6*$C$5*'Model parameters'!$G$16</f>
        <v>18.196737817156663</v>
      </c>
      <c r="H15" s="65">
        <f>$C$5*'Model parameters'!$B$36*('Model parameters'!$G$29+0.5*'Model parameters'!$G$30+'Model parameters'!$G$31*'Model parameters'!$G$32)*'Model parameters'!$G$23</f>
        <v>0.90983689085783315</v>
      </c>
      <c r="I15" s="66">
        <f>$C$5*'Model parameters'!$B$36*('Model parameters'!$G$29+0.5*'Model parameters'!$G$30)*'Model parameters'!$G$23</f>
        <v>0.90983689085783315</v>
      </c>
      <c r="J15" s="68">
        <f t="shared" si="0"/>
        <v>1.8196737817156663</v>
      </c>
      <c r="K15" s="84">
        <f t="shared" si="1"/>
        <v>20.016411598872331</v>
      </c>
    </row>
    <row r="16" spans="1:12" s="36" customFormat="1" ht="15.75" x14ac:dyDescent="0.25">
      <c r="A16" s="40" t="s">
        <v>17</v>
      </c>
      <c r="B16" s="33" t="s">
        <v>54</v>
      </c>
      <c r="C16" s="70"/>
      <c r="D16" s="46"/>
      <c r="E16" s="46"/>
      <c r="F16" s="50">
        <f>$C$6*$C$5*'Model parameters'!$H$15</f>
        <v>771.98281648543423</v>
      </c>
      <c r="G16" s="50">
        <f>$C$6*$C$5*'Model parameters'!$H$16</f>
        <v>19.299570412135854</v>
      </c>
      <c r="H16" s="65">
        <f>$C$5*'Model parameters'!$B$36*('Model parameters'!$H$29+0.5*'Model parameters'!$H$30+'Model parameters'!$H$31*'Model parameters'!$H$32)*'Model parameters'!$H$23</f>
        <v>1.075261780104712</v>
      </c>
      <c r="I16" s="66">
        <f>$C$5*'Model parameters'!$B$36*('Model parameters'!$H$29+0.5*'Model parameters'!$H$30)*'Model parameters'!$H$23</f>
        <v>1.075261780104712</v>
      </c>
      <c r="J16" s="68">
        <f t="shared" si="0"/>
        <v>2.1505235602094239</v>
      </c>
      <c r="K16" s="84">
        <f t="shared" si="1"/>
        <v>21.450093972345279</v>
      </c>
    </row>
    <row r="17" spans="1:12" s="36" customFormat="1" ht="15.75" x14ac:dyDescent="0.25">
      <c r="A17" s="41" t="s">
        <v>14</v>
      </c>
      <c r="B17" s="58" t="s">
        <v>55</v>
      </c>
      <c r="C17" s="71"/>
      <c r="D17" s="47"/>
      <c r="E17" s="47"/>
      <c r="F17" s="53">
        <f>$C$6*$C$5*'Model parameters'!$I$15</f>
        <v>30327.896361927771</v>
      </c>
      <c r="G17" s="53">
        <f>$C$6*$C$5*'Model parameters'!$I$16</f>
        <v>24.81373338703181</v>
      </c>
      <c r="H17" s="74">
        <f>$C$5*'Model parameters'!$B$36*('Model parameters'!$I$29+0.5*'Model parameters'!$I$30+'Model parameters'!$I$31*'Model parameters'!$I$32)*'Model parameters'!$I$23</f>
        <v>0.6892703718619948</v>
      </c>
      <c r="I17" s="72">
        <f>$C$5*'Model parameters'!$B$36*('Model parameters'!$I$29+0.5*'Model parameters'!$I$30)*'Model parameters'!$I$23</f>
        <v>0.6892703718619948</v>
      </c>
      <c r="J17" s="73">
        <f t="shared" si="0"/>
        <v>1.3785407437239896</v>
      </c>
      <c r="K17" s="85">
        <f t="shared" si="1"/>
        <v>26.192274130755798</v>
      </c>
    </row>
    <row r="18" spans="1:12" s="36" customFormat="1" x14ac:dyDescent="0.25">
      <c r="A18" s="137" t="s">
        <v>98</v>
      </c>
    </row>
    <row r="19" spans="1:12" s="86" customFormat="1" ht="18" x14ac:dyDescent="0.25">
      <c r="A19" s="87" t="s">
        <v>99</v>
      </c>
      <c r="D19" s="86" t="s">
        <v>83</v>
      </c>
      <c r="E19" s="36"/>
      <c r="L19" s="36"/>
    </row>
    <row r="20" spans="1:12" s="86" customFormat="1" ht="18.75" x14ac:dyDescent="0.35">
      <c r="A20" s="138" t="s">
        <v>100</v>
      </c>
      <c r="B20" s="139"/>
      <c r="D20" s="140" t="s">
        <v>84</v>
      </c>
      <c r="E20" s="140"/>
      <c r="F20" s="86" t="s">
        <v>101</v>
      </c>
      <c r="L20" s="36"/>
    </row>
    <row r="21" spans="1:12" customFormat="1" x14ac:dyDescent="0.25">
      <c r="A21" s="87"/>
      <c r="D21" s="2"/>
      <c r="E21" s="2"/>
      <c r="L21" s="2"/>
    </row>
    <row r="22" spans="1:12" customFormat="1" ht="18.75" x14ac:dyDescent="0.3">
      <c r="A22" s="59" t="s">
        <v>103</v>
      </c>
      <c r="F22" s="90"/>
    </row>
    <row r="23" spans="1:12" customFormat="1" ht="18" x14ac:dyDescent="0.25">
      <c r="A23" s="149" t="s">
        <v>47</v>
      </c>
      <c r="B23" s="158" t="s">
        <v>107</v>
      </c>
      <c r="C23" s="159"/>
      <c r="D23" s="160"/>
    </row>
    <row r="24" spans="1:12" ht="15.75" x14ac:dyDescent="0.25">
      <c r="A24" s="150"/>
      <c r="B24" s="151" t="s">
        <v>104</v>
      </c>
      <c r="C24" s="151" t="s">
        <v>105</v>
      </c>
      <c r="D24" s="152" t="s">
        <v>106</v>
      </c>
    </row>
    <row r="25" spans="1:12" ht="15.75" x14ac:dyDescent="0.25">
      <c r="A25" s="143" t="str">
        <f t="shared" ref="A25:A32" si="2">A10</f>
        <v>Amphibian</v>
      </c>
      <c r="B25" s="144">
        <f>G10</f>
        <v>2.0953819304604644</v>
      </c>
      <c r="C25" s="144">
        <f>J10</f>
        <v>4.521613639414686</v>
      </c>
      <c r="D25" s="145">
        <f>K10</f>
        <v>6.6169955698751508</v>
      </c>
    </row>
    <row r="26" spans="1:12" ht="15.75" x14ac:dyDescent="0.25">
      <c r="A26" s="143" t="str">
        <f t="shared" si="2"/>
        <v>Reptile</v>
      </c>
      <c r="B26" s="144">
        <f t="shared" ref="B26:B32" si="3">G11</f>
        <v>0.93740770573231302</v>
      </c>
      <c r="C26" s="144">
        <f t="shared" ref="C26:C32" si="4">J11</f>
        <v>4.521613639414686</v>
      </c>
      <c r="D26" s="145">
        <f t="shared" ref="D26:D32" si="5">K11</f>
        <v>5.4590213451469989</v>
      </c>
    </row>
    <row r="27" spans="1:12" ht="15.75" x14ac:dyDescent="0.25">
      <c r="A27" s="143" t="str">
        <f t="shared" si="2"/>
        <v>Small mammal</v>
      </c>
      <c r="B27" s="144">
        <f t="shared" si="3"/>
        <v>1.1579742247281513</v>
      </c>
      <c r="C27" s="144">
        <f t="shared" si="4"/>
        <v>4.521613639414686</v>
      </c>
      <c r="D27" s="145">
        <f t="shared" si="5"/>
        <v>5.679587864142837</v>
      </c>
    </row>
    <row r="28" spans="1:12" ht="15.75" x14ac:dyDescent="0.25">
      <c r="A28" s="143" t="str">
        <f t="shared" si="2"/>
        <v>Large mammal</v>
      </c>
      <c r="B28" s="144">
        <f t="shared" si="3"/>
        <v>0.3198214525439656</v>
      </c>
      <c r="C28" s="144">
        <f t="shared" si="4"/>
        <v>1.5439656329708682</v>
      </c>
      <c r="D28" s="145">
        <f t="shared" si="5"/>
        <v>1.8637870855148337</v>
      </c>
    </row>
    <row r="29" spans="1:12" ht="15.75" x14ac:dyDescent="0.25">
      <c r="A29" s="143" t="str">
        <f t="shared" si="2"/>
        <v>Bird</v>
      </c>
      <c r="B29" s="144">
        <f t="shared" si="3"/>
        <v>0.82712444623439374</v>
      </c>
      <c r="C29" s="144">
        <f t="shared" si="4"/>
        <v>2.260806819707343</v>
      </c>
      <c r="D29" s="145">
        <f t="shared" si="5"/>
        <v>3.0879312659417368</v>
      </c>
    </row>
    <row r="30" spans="1:12" ht="15.75" x14ac:dyDescent="0.25">
      <c r="A30" s="143" t="str">
        <f t="shared" si="2"/>
        <v>Lichen&amp; briophytes</v>
      </c>
      <c r="B30" s="144">
        <f t="shared" si="3"/>
        <v>18.196737817156663</v>
      </c>
      <c r="C30" s="144">
        <f t="shared" si="4"/>
        <v>1.8196737817156663</v>
      </c>
      <c r="D30" s="145">
        <f t="shared" si="5"/>
        <v>20.016411598872331</v>
      </c>
      <c r="J30" s="92"/>
    </row>
    <row r="31" spans="1:12" ht="15.75" x14ac:dyDescent="0.25">
      <c r="A31" s="143" t="str">
        <f t="shared" si="2"/>
        <v>Grasses &amp; herbs</v>
      </c>
      <c r="B31" s="144">
        <f t="shared" si="3"/>
        <v>19.299570412135854</v>
      </c>
      <c r="C31" s="144">
        <f t="shared" si="4"/>
        <v>2.1505235602094239</v>
      </c>
      <c r="D31" s="145">
        <f t="shared" si="5"/>
        <v>21.450093972345279</v>
      </c>
    </row>
    <row r="32" spans="1:12" ht="15.75" x14ac:dyDescent="0.25">
      <c r="A32" s="146" t="str">
        <f t="shared" si="2"/>
        <v>Trees</v>
      </c>
      <c r="B32" s="147">
        <f t="shared" si="3"/>
        <v>24.81373338703181</v>
      </c>
      <c r="C32" s="147">
        <f t="shared" si="4"/>
        <v>1.3785407437239896</v>
      </c>
      <c r="D32" s="148">
        <f t="shared" si="5"/>
        <v>26.192274130755798</v>
      </c>
    </row>
    <row r="33" spans="1:8" ht="15.75" x14ac:dyDescent="0.25">
      <c r="A33" s="141"/>
      <c r="B33" s="141"/>
      <c r="C33" s="141"/>
      <c r="D33" s="141"/>
    </row>
    <row r="34" spans="1:8" ht="15.75" x14ac:dyDescent="0.25">
      <c r="A34" s="141"/>
      <c r="B34" s="141"/>
      <c r="C34" s="141"/>
      <c r="D34" s="141"/>
    </row>
    <row r="35" spans="1:8" ht="15.75" x14ac:dyDescent="0.25">
      <c r="A35" s="142"/>
      <c r="B35" s="142"/>
      <c r="C35" s="142"/>
      <c r="D35" s="142"/>
    </row>
    <row r="36" spans="1:8" ht="15.75" x14ac:dyDescent="0.25">
      <c r="A36" s="142"/>
      <c r="B36" s="142"/>
      <c r="C36" s="142"/>
      <c r="D36" s="142"/>
      <c r="H36" s="91"/>
    </row>
    <row r="37" spans="1:8" ht="15.75" x14ac:dyDescent="0.25">
      <c r="A37" s="142"/>
      <c r="B37" s="142"/>
      <c r="C37" s="142"/>
      <c r="D37" s="142"/>
    </row>
    <row r="38" spans="1:8" ht="15.75" x14ac:dyDescent="0.25">
      <c r="A38" s="142"/>
      <c r="B38" s="142"/>
      <c r="C38" s="142"/>
      <c r="D38" s="142"/>
    </row>
    <row r="39" spans="1:8" ht="15.75" x14ac:dyDescent="0.25">
      <c r="A39" s="142"/>
      <c r="B39" s="142"/>
      <c r="C39" s="142"/>
      <c r="D39" s="142"/>
      <c r="H39" s="91"/>
    </row>
  </sheetData>
  <mergeCells count="3">
    <mergeCell ref="C8:G8"/>
    <mergeCell ref="H8:J8"/>
    <mergeCell ref="B23:D23"/>
  </mergeCells>
  <conditionalFormatting sqref="K10:K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Presentation</vt:lpstr>
      <vt:lpstr>Model parameters</vt:lpstr>
      <vt:lpstr>Assessment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Vives i Batlle</dc:creator>
  <cp:lastModifiedBy>Johnny Kam</cp:lastModifiedBy>
  <dcterms:created xsi:type="dcterms:W3CDTF">2020-04-06T10:06:01Z</dcterms:created>
  <dcterms:modified xsi:type="dcterms:W3CDTF">2023-03-15T09:54:51Z</dcterms:modified>
</cp:coreProperties>
</file>