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jkam\Desktop\misc\radioecology-exchange\"/>
    </mc:Choice>
  </mc:AlternateContent>
  <bookViews>
    <workbookView xWindow="480" yWindow="630" windowWidth="14715" windowHeight="8190" tabRatio="763"/>
  </bookViews>
  <sheets>
    <sheet name="Calculator" sheetId="9" r:id="rId1"/>
    <sheet name="QA verification" sheetId="14" state="hidden" r:id="rId2"/>
    <sheet name="Table for paper" sheetId="15" state="hidden" r:id="rId3"/>
    <sheet name="READ ME" sheetId="16" r:id="rId4"/>
  </sheets>
  <calcPr calcId="162913"/>
</workbook>
</file>

<file path=xl/calcChain.xml><?xml version="1.0" encoding="utf-8"?>
<calcChain xmlns="http://schemas.openxmlformats.org/spreadsheetml/2006/main">
  <c r="C8" i="9" l="1"/>
  <c r="B75" i="15" l="1"/>
  <c r="B74" i="15"/>
  <c r="B73" i="15"/>
  <c r="B72" i="15"/>
  <c r="B70" i="15"/>
  <c r="B69" i="15"/>
  <c r="B68" i="15"/>
  <c r="B67" i="15"/>
  <c r="B66" i="15"/>
  <c r="B64" i="15"/>
  <c r="B63" i="15"/>
  <c r="B62" i="15"/>
  <c r="B60" i="15"/>
  <c r="B59" i="15"/>
  <c r="B58" i="15"/>
  <c r="B56" i="15"/>
  <c r="B54" i="15"/>
  <c r="B53" i="15"/>
  <c r="B52" i="15"/>
  <c r="B51" i="15"/>
  <c r="B50" i="15"/>
  <c r="B49" i="15"/>
  <c r="B48" i="15"/>
  <c r="B47" i="15"/>
  <c r="B46" i="15"/>
  <c r="B45" i="15"/>
  <c r="B44" i="15"/>
  <c r="B42" i="15"/>
  <c r="B41" i="15"/>
  <c r="B40" i="15"/>
  <c r="B39" i="15"/>
  <c r="B38" i="15"/>
  <c r="B37" i="15"/>
  <c r="B34" i="15"/>
  <c r="B33" i="15"/>
  <c r="B32" i="15"/>
  <c r="B31" i="15"/>
  <c r="B30" i="15"/>
  <c r="B29" i="15"/>
  <c r="B27" i="15"/>
  <c r="B25" i="15"/>
  <c r="B24" i="15"/>
  <c r="B23" i="15"/>
  <c r="B22" i="15"/>
  <c r="B21" i="15"/>
  <c r="B20" i="15"/>
  <c r="B19" i="15"/>
  <c r="B16" i="15"/>
  <c r="B15" i="15"/>
  <c r="B12" i="15"/>
  <c r="B10" i="15"/>
  <c r="B75" i="9"/>
  <c r="B74" i="9"/>
  <c r="B73" i="9"/>
  <c r="B72" i="9"/>
  <c r="B70" i="9"/>
  <c r="B69" i="9"/>
  <c r="B68" i="9"/>
  <c r="B67" i="9"/>
  <c r="B66" i="9"/>
  <c r="B64" i="9"/>
  <c r="B63" i="9"/>
  <c r="B62" i="9"/>
  <c r="B60" i="9"/>
  <c r="B59" i="9"/>
  <c r="B58" i="9"/>
  <c r="B56" i="9"/>
  <c r="B54" i="9"/>
  <c r="B53" i="9"/>
  <c r="B52" i="9"/>
  <c r="B51" i="9"/>
  <c r="B50" i="9"/>
  <c r="B49" i="9"/>
  <c r="B48" i="9"/>
  <c r="B47" i="9"/>
  <c r="B46" i="9"/>
  <c r="B45" i="9"/>
  <c r="B44" i="9"/>
  <c r="B42" i="9"/>
  <c r="B41" i="9"/>
  <c r="B40" i="9"/>
  <c r="B39" i="9"/>
  <c r="B38" i="9"/>
  <c r="B37" i="9"/>
  <c r="B34" i="9"/>
  <c r="B33" i="9"/>
  <c r="B32" i="9"/>
  <c r="B31" i="9"/>
  <c r="B30" i="9"/>
  <c r="B29" i="9"/>
  <c r="B27" i="9"/>
  <c r="B25" i="9"/>
  <c r="B24" i="9"/>
  <c r="B23" i="9"/>
  <c r="B22" i="9"/>
  <c r="B21" i="9"/>
  <c r="B20" i="9"/>
  <c r="B19" i="9"/>
  <c r="B16" i="9"/>
  <c r="B15" i="9"/>
  <c r="B12" i="9"/>
  <c r="B10" i="9"/>
  <c r="P76" i="9"/>
  <c r="O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P68" i="9"/>
  <c r="O68" i="9"/>
  <c r="P67" i="9"/>
  <c r="O67" i="9"/>
  <c r="P66" i="9"/>
  <c r="O66" i="9"/>
  <c r="P65" i="9"/>
  <c r="O65" i="9"/>
  <c r="P64" i="9"/>
  <c r="O64" i="9"/>
  <c r="P63" i="9"/>
  <c r="O63" i="9"/>
  <c r="P62" i="9"/>
  <c r="O62" i="9"/>
  <c r="P61" i="9"/>
  <c r="O61" i="9"/>
  <c r="P60" i="9"/>
  <c r="O60" i="9"/>
  <c r="P59" i="9"/>
  <c r="O59" i="9"/>
  <c r="P58" i="9"/>
  <c r="O58" i="9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85" i="14"/>
  <c r="V77" i="14"/>
  <c r="X75" i="14"/>
  <c r="W75" i="14"/>
  <c r="V75" i="14"/>
  <c r="W74" i="14"/>
  <c r="V74" i="14"/>
  <c r="V73" i="14"/>
  <c r="X71" i="14"/>
  <c r="W71" i="14"/>
  <c r="V69" i="14"/>
  <c r="X67" i="14"/>
  <c r="W67" i="14"/>
  <c r="V67" i="14"/>
  <c r="W66" i="14"/>
  <c r="V66" i="14"/>
  <c r="V65" i="14"/>
  <c r="X63" i="14"/>
  <c r="W63" i="14"/>
  <c r="V61" i="14"/>
  <c r="X50" i="14"/>
  <c r="W50" i="14"/>
  <c r="V50" i="14"/>
  <c r="W49" i="14"/>
  <c r="V49" i="14"/>
  <c r="V48" i="14"/>
  <c r="X46" i="14"/>
  <c r="W46" i="14"/>
  <c r="V44" i="14"/>
  <c r="X42" i="14"/>
  <c r="W42" i="14"/>
  <c r="V42" i="14"/>
  <c r="W41" i="14"/>
  <c r="V41" i="14"/>
  <c r="V40" i="14"/>
  <c r="X38" i="14"/>
  <c r="W38" i="14"/>
  <c r="V36" i="14"/>
  <c r="X34" i="14"/>
  <c r="W34" i="14"/>
  <c r="V34" i="14"/>
  <c r="W8" i="14"/>
  <c r="X8" i="14"/>
  <c r="W11" i="14"/>
  <c r="V13" i="14"/>
  <c r="V14" i="14"/>
  <c r="W15" i="14"/>
  <c r="X15" i="14"/>
  <c r="W16" i="14"/>
  <c r="X16" i="14"/>
  <c r="W19" i="14"/>
  <c r="V21" i="14"/>
  <c r="V22" i="14"/>
  <c r="W23" i="14"/>
  <c r="X23" i="14"/>
  <c r="W24" i="14"/>
  <c r="X24" i="14"/>
  <c r="O78" i="14"/>
  <c r="W78" i="14" s="1"/>
  <c r="N78" i="14"/>
  <c r="P78" i="14" s="1"/>
  <c r="X78" i="14" s="1"/>
  <c r="O77" i="14"/>
  <c r="W77" i="14" s="1"/>
  <c r="N77" i="14"/>
  <c r="O76" i="14"/>
  <c r="W76" i="14" s="1"/>
  <c r="N76" i="14"/>
  <c r="P76" i="14" s="1"/>
  <c r="X76" i="14" s="1"/>
  <c r="O75" i="14"/>
  <c r="N75" i="14"/>
  <c r="P75" i="14" s="1"/>
  <c r="O74" i="14"/>
  <c r="N74" i="14"/>
  <c r="P74" i="14" s="1"/>
  <c r="X74" i="14" s="1"/>
  <c r="O73" i="14"/>
  <c r="W73" i="14" s="1"/>
  <c r="N73" i="14"/>
  <c r="O72" i="14"/>
  <c r="W72" i="14" s="1"/>
  <c r="N72" i="14"/>
  <c r="P72" i="14" s="1"/>
  <c r="X72" i="14" s="1"/>
  <c r="O71" i="14"/>
  <c r="N71" i="14"/>
  <c r="P71" i="14" s="1"/>
  <c r="O70" i="14"/>
  <c r="W70" i="14" s="1"/>
  <c r="N70" i="14"/>
  <c r="P70" i="14" s="1"/>
  <c r="X70" i="14" s="1"/>
  <c r="O69" i="14"/>
  <c r="W69" i="14" s="1"/>
  <c r="N69" i="14"/>
  <c r="O68" i="14"/>
  <c r="W68" i="14" s="1"/>
  <c r="N68" i="14"/>
  <c r="P68" i="14" s="1"/>
  <c r="X68" i="14" s="1"/>
  <c r="O67" i="14"/>
  <c r="N67" i="14"/>
  <c r="P67" i="14" s="1"/>
  <c r="O66" i="14"/>
  <c r="N66" i="14"/>
  <c r="P66" i="14" s="1"/>
  <c r="X66" i="14" s="1"/>
  <c r="O65" i="14"/>
  <c r="W65" i="14" s="1"/>
  <c r="N65" i="14"/>
  <c r="O64" i="14"/>
  <c r="W64" i="14" s="1"/>
  <c r="N64" i="14"/>
  <c r="P64" i="14" s="1"/>
  <c r="X64" i="14" s="1"/>
  <c r="O63" i="14"/>
  <c r="N63" i="14"/>
  <c r="P63" i="14" s="1"/>
  <c r="O62" i="14"/>
  <c r="W62" i="14" s="1"/>
  <c r="N62" i="14"/>
  <c r="P62" i="14" s="1"/>
  <c r="X62" i="14" s="1"/>
  <c r="O61" i="14"/>
  <c r="W61" i="14" s="1"/>
  <c r="N61" i="14"/>
  <c r="O51" i="14"/>
  <c r="W51" i="14" s="1"/>
  <c r="N51" i="14"/>
  <c r="P51" i="14" s="1"/>
  <c r="X51" i="14" s="1"/>
  <c r="O50" i="14"/>
  <c r="N50" i="14"/>
  <c r="P50" i="14" s="1"/>
  <c r="O49" i="14"/>
  <c r="N49" i="14"/>
  <c r="P49" i="14" s="1"/>
  <c r="X49" i="14" s="1"/>
  <c r="O48" i="14"/>
  <c r="W48" i="14" s="1"/>
  <c r="N48" i="14"/>
  <c r="O47" i="14"/>
  <c r="W47" i="14" s="1"/>
  <c r="N47" i="14"/>
  <c r="P47" i="14" s="1"/>
  <c r="X47" i="14" s="1"/>
  <c r="O46" i="14"/>
  <c r="N46" i="14"/>
  <c r="P46" i="14" s="1"/>
  <c r="O45" i="14"/>
  <c r="W45" i="14" s="1"/>
  <c r="N45" i="14"/>
  <c r="P45" i="14" s="1"/>
  <c r="X45" i="14" s="1"/>
  <c r="O44" i="14"/>
  <c r="W44" i="14" s="1"/>
  <c r="N44" i="14"/>
  <c r="O43" i="14"/>
  <c r="W43" i="14" s="1"/>
  <c r="N43" i="14"/>
  <c r="P43" i="14" s="1"/>
  <c r="X43" i="14" s="1"/>
  <c r="O42" i="14"/>
  <c r="N42" i="14"/>
  <c r="P42" i="14" s="1"/>
  <c r="O41" i="14"/>
  <c r="N41" i="14"/>
  <c r="P41" i="14" s="1"/>
  <c r="X41" i="14" s="1"/>
  <c r="O40" i="14"/>
  <c r="W40" i="14" s="1"/>
  <c r="N40" i="14"/>
  <c r="O39" i="14"/>
  <c r="W39" i="14" s="1"/>
  <c r="N39" i="14"/>
  <c r="P39" i="14" s="1"/>
  <c r="X39" i="14" s="1"/>
  <c r="O38" i="14"/>
  <c r="N38" i="14"/>
  <c r="P38" i="14" s="1"/>
  <c r="O37" i="14"/>
  <c r="W37" i="14" s="1"/>
  <c r="N37" i="14"/>
  <c r="P37" i="14" s="1"/>
  <c r="X37" i="14" s="1"/>
  <c r="O36" i="14"/>
  <c r="W36" i="14" s="1"/>
  <c r="N36" i="14"/>
  <c r="O35" i="14"/>
  <c r="W35" i="14" s="1"/>
  <c r="N35" i="14"/>
  <c r="P35" i="14" s="1"/>
  <c r="X35" i="14" s="1"/>
  <c r="O34" i="14"/>
  <c r="N34" i="14"/>
  <c r="P34" i="14" s="1"/>
  <c r="C76" i="9"/>
  <c r="C71" i="9"/>
  <c r="C65" i="9"/>
  <c r="C61" i="9"/>
  <c r="C57" i="9"/>
  <c r="C55" i="9"/>
  <c r="C43" i="9"/>
  <c r="C36" i="9"/>
  <c r="C35" i="9"/>
  <c r="C28" i="9"/>
  <c r="C26" i="9"/>
  <c r="C18" i="9"/>
  <c r="C17" i="9"/>
  <c r="C14" i="9"/>
  <c r="C13" i="9"/>
  <c r="C11" i="9"/>
  <c r="O8" i="14"/>
  <c r="O9" i="14"/>
  <c r="W9" i="14" s="1"/>
  <c r="O10" i="14"/>
  <c r="W10" i="14" s="1"/>
  <c r="O11" i="14"/>
  <c r="O12" i="14"/>
  <c r="W12" i="14" s="1"/>
  <c r="O13" i="14"/>
  <c r="W13" i="14" s="1"/>
  <c r="O14" i="14"/>
  <c r="W14" i="14" s="1"/>
  <c r="O15" i="14"/>
  <c r="O16" i="14"/>
  <c r="O17" i="14"/>
  <c r="W17" i="14" s="1"/>
  <c r="O18" i="14"/>
  <c r="W18" i="14" s="1"/>
  <c r="O19" i="14"/>
  <c r="O20" i="14"/>
  <c r="W20" i="14" s="1"/>
  <c r="O21" i="14"/>
  <c r="W21" i="14" s="1"/>
  <c r="O22" i="14"/>
  <c r="W22" i="14" s="1"/>
  <c r="O23" i="14"/>
  <c r="O24" i="14"/>
  <c r="O7" i="14"/>
  <c r="W7" i="14" s="1"/>
  <c r="N8" i="14"/>
  <c r="P8" i="14" s="1"/>
  <c r="N9" i="14"/>
  <c r="N10" i="14"/>
  <c r="P10" i="14" s="1"/>
  <c r="X10" i="14" s="1"/>
  <c r="N11" i="14"/>
  <c r="P11" i="14" s="1"/>
  <c r="X11" i="14" s="1"/>
  <c r="N12" i="14"/>
  <c r="V12" i="14" s="1"/>
  <c r="N13" i="14"/>
  <c r="N14" i="14"/>
  <c r="P14" i="14" s="1"/>
  <c r="X14" i="14" s="1"/>
  <c r="N15" i="14"/>
  <c r="P15" i="14" s="1"/>
  <c r="N16" i="14"/>
  <c r="P16" i="14" s="1"/>
  <c r="N17" i="14"/>
  <c r="N18" i="14"/>
  <c r="P18" i="14" s="1"/>
  <c r="X18" i="14" s="1"/>
  <c r="N19" i="14"/>
  <c r="P19" i="14" s="1"/>
  <c r="X19" i="14" s="1"/>
  <c r="N20" i="14"/>
  <c r="V20" i="14" s="1"/>
  <c r="N21" i="14"/>
  <c r="N22" i="14"/>
  <c r="P22" i="14" s="1"/>
  <c r="X22" i="14" s="1"/>
  <c r="N23" i="14"/>
  <c r="P23" i="14" s="1"/>
  <c r="N24" i="14"/>
  <c r="P24" i="14" s="1"/>
  <c r="N7" i="14"/>
  <c r="V11" i="14" l="1"/>
  <c r="P7" i="14"/>
  <c r="X7" i="14" s="1"/>
  <c r="P17" i="14"/>
  <c r="X17" i="14" s="1"/>
  <c r="P9" i="14"/>
  <c r="X9" i="14" s="1"/>
  <c r="P36" i="14"/>
  <c r="X36" i="14" s="1"/>
  <c r="P40" i="14"/>
  <c r="X40" i="14" s="1"/>
  <c r="P44" i="14"/>
  <c r="X44" i="14" s="1"/>
  <c r="P48" i="14"/>
  <c r="X48" i="14" s="1"/>
  <c r="P61" i="14"/>
  <c r="X61" i="14" s="1"/>
  <c r="P65" i="14"/>
  <c r="X65" i="14" s="1"/>
  <c r="P69" i="14"/>
  <c r="X69" i="14" s="1"/>
  <c r="P73" i="14"/>
  <c r="X73" i="14" s="1"/>
  <c r="P77" i="14"/>
  <c r="X77" i="14" s="1"/>
  <c r="V24" i="14"/>
  <c r="V16" i="14"/>
  <c r="V8" i="14"/>
  <c r="V39" i="14"/>
  <c r="V47" i="14"/>
  <c r="V64" i="14"/>
  <c r="V72" i="14"/>
  <c r="V18" i="14"/>
  <c r="V10" i="14"/>
  <c r="V37" i="14"/>
  <c r="V45" i="14"/>
  <c r="V62" i="14"/>
  <c r="V70" i="14"/>
  <c r="V78" i="14"/>
  <c r="V15" i="14"/>
  <c r="P13" i="14"/>
  <c r="X13" i="14" s="1"/>
  <c r="V35" i="14"/>
  <c r="V43" i="14"/>
  <c r="V51" i="14"/>
  <c r="V68" i="14"/>
  <c r="V76" i="14"/>
  <c r="V19" i="14"/>
  <c r="V23" i="14"/>
  <c r="P21" i="14"/>
  <c r="X21" i="14" s="1"/>
  <c r="P20" i="14"/>
  <c r="X20" i="14" s="1"/>
  <c r="P12" i="14"/>
  <c r="X12" i="14" s="1"/>
  <c r="V17" i="14"/>
  <c r="V9" i="14"/>
  <c r="V38" i="14"/>
  <c r="V46" i="14"/>
  <c r="V63" i="14"/>
  <c r="V71" i="14"/>
  <c r="D9" i="9"/>
  <c r="D11" i="9"/>
  <c r="D13" i="9"/>
  <c r="D14" i="9"/>
  <c r="D17" i="9"/>
  <c r="D18" i="9"/>
  <c r="D26" i="9"/>
  <c r="D28" i="9"/>
  <c r="D35" i="9"/>
  <c r="D36" i="9"/>
  <c r="D43" i="9"/>
  <c r="D55" i="9"/>
  <c r="D57" i="9"/>
  <c r="D61" i="9"/>
  <c r="D65" i="9"/>
  <c r="D71" i="9"/>
  <c r="D76" i="9"/>
  <c r="D8" i="9"/>
  <c r="C75" i="9"/>
  <c r="D75" i="9" s="1"/>
  <c r="C74" i="9"/>
  <c r="D74" i="9" s="1"/>
  <c r="C73" i="9"/>
  <c r="D73" i="9" s="1"/>
  <c r="C72" i="9"/>
  <c r="D72" i="9" s="1"/>
  <c r="C70" i="9"/>
  <c r="D70" i="9" s="1"/>
  <c r="C69" i="9"/>
  <c r="D69" i="9" s="1"/>
  <c r="C68" i="9"/>
  <c r="D68" i="9" s="1"/>
  <c r="C67" i="9"/>
  <c r="D67" i="9" s="1"/>
  <c r="C66" i="9"/>
  <c r="D66" i="9" s="1"/>
  <c r="C64" i="9"/>
  <c r="D64" i="9" s="1"/>
  <c r="C63" i="9"/>
  <c r="D63" i="9" s="1"/>
  <c r="C62" i="9"/>
  <c r="D62" i="9" s="1"/>
  <c r="C60" i="9"/>
  <c r="D60" i="9" s="1"/>
  <c r="C59" i="9"/>
  <c r="D59" i="9" s="1"/>
  <c r="C58" i="9"/>
  <c r="D58" i="9" s="1"/>
  <c r="C56" i="9"/>
  <c r="D56" i="9" s="1"/>
  <c r="C54" i="9"/>
  <c r="D54" i="9" s="1"/>
  <c r="C53" i="9"/>
  <c r="D53" i="9" s="1"/>
  <c r="C52" i="9"/>
  <c r="D52" i="9" s="1"/>
  <c r="C51" i="9"/>
  <c r="D51" i="9" s="1"/>
  <c r="C50" i="9"/>
  <c r="D50" i="9" s="1"/>
  <c r="C49" i="9"/>
  <c r="D49" i="9" s="1"/>
  <c r="C48" i="9"/>
  <c r="D48" i="9" s="1"/>
  <c r="C47" i="9"/>
  <c r="D47" i="9" s="1"/>
  <c r="C46" i="9"/>
  <c r="D46" i="9" s="1"/>
  <c r="C45" i="9"/>
  <c r="D45" i="9" s="1"/>
  <c r="C44" i="9"/>
  <c r="D44" i="9" s="1"/>
  <c r="C42" i="9"/>
  <c r="D42" i="9" s="1"/>
  <c r="C41" i="9"/>
  <c r="D41" i="9" s="1"/>
  <c r="C40" i="9"/>
  <c r="D40" i="9" s="1"/>
  <c r="C39" i="9"/>
  <c r="D39" i="9" s="1"/>
  <c r="C38" i="9"/>
  <c r="D38" i="9" s="1"/>
  <c r="C37" i="9"/>
  <c r="D37" i="9" s="1"/>
  <c r="C34" i="9"/>
  <c r="D34" i="9" s="1"/>
  <c r="C33" i="9"/>
  <c r="D33" i="9" s="1"/>
  <c r="C32" i="9"/>
  <c r="D32" i="9" s="1"/>
  <c r="C31" i="9"/>
  <c r="D31" i="9" s="1"/>
  <c r="C30" i="9"/>
  <c r="D30" i="9" s="1"/>
  <c r="C29" i="9"/>
  <c r="D29" i="9" s="1"/>
  <c r="C27" i="9"/>
  <c r="D27" i="9" s="1"/>
  <c r="C25" i="9"/>
  <c r="D25" i="9" s="1"/>
  <c r="C24" i="9"/>
  <c r="D24" i="9" s="1"/>
  <c r="C23" i="9"/>
  <c r="D23" i="9" s="1"/>
  <c r="C22" i="9"/>
  <c r="D22" i="9" s="1"/>
  <c r="C21" i="9"/>
  <c r="D21" i="9" s="1"/>
  <c r="C20" i="9"/>
  <c r="D20" i="9" s="1"/>
  <c r="C19" i="9"/>
  <c r="D19" i="9" s="1"/>
  <c r="C16" i="9"/>
  <c r="D16" i="9" s="1"/>
  <c r="C15" i="9"/>
  <c r="D15" i="9" s="1"/>
  <c r="C12" i="9"/>
  <c r="D12" i="9" s="1"/>
  <c r="C10" i="9"/>
  <c r="D10" i="9" s="1"/>
  <c r="U9" i="9" l="1"/>
  <c r="U11" i="9"/>
  <c r="U13" i="9"/>
  <c r="U14" i="9"/>
  <c r="U17" i="9"/>
  <c r="U18" i="9"/>
  <c r="U26" i="9"/>
  <c r="U28" i="9"/>
  <c r="U35" i="9"/>
  <c r="U36" i="9"/>
  <c r="U43" i="9"/>
  <c r="U55" i="9"/>
  <c r="U57" i="9"/>
  <c r="U61" i="9"/>
  <c r="U65" i="9"/>
  <c r="U71" i="9"/>
  <c r="U76" i="9"/>
  <c r="U8" i="9"/>
  <c r="V7" i="14" l="1"/>
  <c r="Q20" i="9"/>
  <c r="R20" i="9"/>
  <c r="Q21" i="9"/>
  <c r="Q22" i="9"/>
  <c r="R22" i="9"/>
  <c r="Q23" i="9"/>
  <c r="Q24" i="9"/>
  <c r="R24" i="9"/>
  <c r="Q25" i="9"/>
  <c r="Q26" i="9"/>
  <c r="R26" i="9"/>
  <c r="Q27" i="9"/>
  <c r="Q28" i="9"/>
  <c r="R28" i="9"/>
  <c r="Q29" i="9"/>
  <c r="Q30" i="9"/>
  <c r="R30" i="9"/>
  <c r="Q31" i="9"/>
  <c r="Q32" i="9"/>
  <c r="R32" i="9"/>
  <c r="Q33" i="9"/>
  <c r="Q34" i="9"/>
  <c r="R34" i="9"/>
  <c r="Q35" i="9"/>
  <c r="Q36" i="9"/>
  <c r="R36" i="9"/>
  <c r="Q37" i="9"/>
  <c r="Q38" i="9"/>
  <c r="R38" i="9"/>
  <c r="Q39" i="9"/>
  <c r="Q40" i="9"/>
  <c r="R40" i="9"/>
  <c r="Q41" i="9"/>
  <c r="Q42" i="9"/>
  <c r="R42" i="9"/>
  <c r="Q43" i="9"/>
  <c r="Q44" i="9"/>
  <c r="R44" i="9"/>
  <c r="Q45" i="9"/>
  <c r="Q46" i="9"/>
  <c r="R46" i="9"/>
  <c r="Q47" i="9"/>
  <c r="Q48" i="9"/>
  <c r="R48" i="9"/>
  <c r="Q49" i="9"/>
  <c r="Q50" i="9"/>
  <c r="R50" i="9"/>
  <c r="Q51" i="9"/>
  <c r="Q52" i="9"/>
  <c r="R52" i="9"/>
  <c r="Q53" i="9"/>
  <c r="Q54" i="9"/>
  <c r="R54" i="9"/>
  <c r="Q55" i="9"/>
  <c r="Q56" i="9"/>
  <c r="R56" i="9"/>
  <c r="Q57" i="9"/>
  <c r="Q58" i="9"/>
  <c r="R58" i="9"/>
  <c r="Q59" i="9"/>
  <c r="Q60" i="9"/>
  <c r="R60" i="9"/>
  <c r="Q61" i="9"/>
  <c r="Q62" i="9"/>
  <c r="R62" i="9"/>
  <c r="Q63" i="9"/>
  <c r="Q64" i="9"/>
  <c r="R64" i="9"/>
  <c r="Q65" i="9"/>
  <c r="Q66" i="9"/>
  <c r="R66" i="9"/>
  <c r="Q67" i="9"/>
  <c r="Q68" i="9"/>
  <c r="R68" i="9"/>
  <c r="Q69" i="9"/>
  <c r="Q70" i="9"/>
  <c r="R70" i="9"/>
  <c r="Q71" i="9"/>
  <c r="Q72" i="9"/>
  <c r="R72" i="9"/>
  <c r="Q73" i="9"/>
  <c r="Q74" i="9"/>
  <c r="R74" i="9"/>
  <c r="Q76" i="9"/>
  <c r="R76" i="9"/>
  <c r="Q8" i="9"/>
  <c r="K76" i="9"/>
  <c r="I76" i="9"/>
  <c r="K75" i="9"/>
  <c r="I75" i="9"/>
  <c r="K74" i="9"/>
  <c r="I74" i="9"/>
  <c r="K73" i="9"/>
  <c r="I73" i="9"/>
  <c r="K72" i="9"/>
  <c r="I72" i="9"/>
  <c r="K71" i="9"/>
  <c r="I71" i="9"/>
  <c r="K70" i="9"/>
  <c r="I70" i="9"/>
  <c r="K69" i="9"/>
  <c r="I69" i="9"/>
  <c r="K68" i="9"/>
  <c r="I68" i="9"/>
  <c r="K67" i="9"/>
  <c r="I67" i="9"/>
  <c r="K66" i="9"/>
  <c r="I66" i="9"/>
  <c r="K65" i="9"/>
  <c r="I65" i="9"/>
  <c r="K64" i="9"/>
  <c r="I64" i="9"/>
  <c r="K63" i="9"/>
  <c r="I63" i="9"/>
  <c r="K62" i="9"/>
  <c r="I62" i="9"/>
  <c r="K61" i="9"/>
  <c r="I61" i="9"/>
  <c r="K60" i="9"/>
  <c r="I60" i="9"/>
  <c r="K59" i="9"/>
  <c r="I59" i="9"/>
  <c r="K58" i="9"/>
  <c r="I58" i="9"/>
  <c r="K57" i="9"/>
  <c r="I57" i="9"/>
  <c r="K56" i="9"/>
  <c r="I56" i="9"/>
  <c r="K55" i="9"/>
  <c r="I55" i="9"/>
  <c r="K54" i="9"/>
  <c r="I54" i="9"/>
  <c r="K53" i="9"/>
  <c r="I53" i="9"/>
  <c r="K52" i="9"/>
  <c r="I52" i="9"/>
  <c r="K51" i="9"/>
  <c r="I51" i="9"/>
  <c r="K50" i="9"/>
  <c r="I50" i="9"/>
  <c r="K49" i="9"/>
  <c r="I49" i="9"/>
  <c r="K48" i="9"/>
  <c r="I48" i="9"/>
  <c r="K47" i="9"/>
  <c r="I47" i="9"/>
  <c r="K46" i="9"/>
  <c r="I46" i="9"/>
  <c r="K45" i="9"/>
  <c r="I45" i="9"/>
  <c r="K44" i="9"/>
  <c r="I44" i="9"/>
  <c r="K43" i="9"/>
  <c r="I43" i="9"/>
  <c r="K42" i="9"/>
  <c r="I42" i="9"/>
  <c r="K41" i="9"/>
  <c r="I41" i="9"/>
  <c r="K40" i="9"/>
  <c r="I40" i="9"/>
  <c r="K39" i="9"/>
  <c r="I39" i="9"/>
  <c r="K38" i="9"/>
  <c r="I38" i="9"/>
  <c r="K37" i="9"/>
  <c r="I37" i="9"/>
  <c r="K36" i="9"/>
  <c r="I36" i="9"/>
  <c r="K35" i="9"/>
  <c r="I35" i="9"/>
  <c r="K34" i="9"/>
  <c r="I34" i="9"/>
  <c r="K33" i="9"/>
  <c r="I33" i="9"/>
  <c r="K32" i="9"/>
  <c r="I32" i="9"/>
  <c r="K31" i="9"/>
  <c r="I31" i="9"/>
  <c r="K30" i="9"/>
  <c r="I30" i="9"/>
  <c r="K29" i="9"/>
  <c r="I29" i="9"/>
  <c r="K28" i="9"/>
  <c r="I28" i="9"/>
  <c r="K27" i="9"/>
  <c r="I27" i="9"/>
  <c r="K26" i="9"/>
  <c r="I26" i="9"/>
  <c r="K25" i="9"/>
  <c r="I25" i="9"/>
  <c r="K24" i="9"/>
  <c r="I24" i="9"/>
  <c r="K23" i="9"/>
  <c r="I23" i="9"/>
  <c r="K22" i="9"/>
  <c r="I22" i="9"/>
  <c r="K21" i="9"/>
  <c r="I21" i="9"/>
  <c r="K20" i="9"/>
  <c r="I20" i="9"/>
  <c r="K8" i="9"/>
  <c r="I8" i="9"/>
  <c r="S72" i="9" l="1"/>
  <c r="S68" i="9"/>
  <c r="S64" i="9"/>
  <c r="S60" i="9"/>
  <c r="S34" i="9"/>
  <c r="S30" i="9"/>
  <c r="S26" i="9"/>
  <c r="S22" i="9"/>
  <c r="S36" i="9"/>
  <c r="S32" i="9"/>
  <c r="S28" i="9"/>
  <c r="U12" i="9"/>
  <c r="U16" i="9"/>
  <c r="U20" i="9"/>
  <c r="U22" i="9"/>
  <c r="U24" i="9"/>
  <c r="U27" i="9"/>
  <c r="U30" i="9"/>
  <c r="U32" i="9"/>
  <c r="U34" i="9"/>
  <c r="U38" i="9"/>
  <c r="U40" i="9"/>
  <c r="U42" i="9"/>
  <c r="U45" i="9"/>
  <c r="U47" i="9"/>
  <c r="U49" i="9"/>
  <c r="U51" i="9"/>
  <c r="U53" i="9"/>
  <c r="U56" i="9"/>
  <c r="U59" i="9"/>
  <c r="U62" i="9"/>
  <c r="U64" i="9"/>
  <c r="U67" i="9"/>
  <c r="U69" i="9"/>
  <c r="U72" i="9"/>
  <c r="U74" i="9"/>
  <c r="U10" i="9"/>
  <c r="U15" i="9"/>
  <c r="U19" i="9"/>
  <c r="U21" i="9"/>
  <c r="U23" i="9"/>
  <c r="U25" i="9"/>
  <c r="U29" i="9"/>
  <c r="U31" i="9"/>
  <c r="U33" i="9"/>
  <c r="U37" i="9"/>
  <c r="U39" i="9"/>
  <c r="U41" i="9"/>
  <c r="U44" i="9"/>
  <c r="U46" i="9"/>
  <c r="U48" i="9"/>
  <c r="U50" i="9"/>
  <c r="U52" i="9"/>
  <c r="U54" i="9"/>
  <c r="U58" i="9"/>
  <c r="U60" i="9"/>
  <c r="U63" i="9"/>
  <c r="U66" i="9"/>
  <c r="U68" i="9"/>
  <c r="U70" i="9"/>
  <c r="U73" i="9"/>
  <c r="U75" i="9"/>
  <c r="S70" i="9"/>
  <c r="S45" i="9"/>
  <c r="S58" i="9"/>
  <c r="S54" i="9"/>
  <c r="S50" i="9"/>
  <c r="S46" i="9"/>
  <c r="S42" i="9"/>
  <c r="S38" i="9"/>
  <c r="T34" i="9"/>
  <c r="V34" i="9" s="1"/>
  <c r="T32" i="9"/>
  <c r="T30" i="9"/>
  <c r="T28" i="9"/>
  <c r="T26" i="9"/>
  <c r="S62" i="9"/>
  <c r="S37" i="9"/>
  <c r="T22" i="9"/>
  <c r="S56" i="9"/>
  <c r="S52" i="9"/>
  <c r="S48" i="9"/>
  <c r="S44" i="9"/>
  <c r="S40" i="9"/>
  <c r="T20" i="9"/>
  <c r="S20" i="9"/>
  <c r="S66" i="9"/>
  <c r="T24" i="9"/>
  <c r="S71" i="9"/>
  <c r="S55" i="9"/>
  <c r="S76" i="9"/>
  <c r="S69" i="9"/>
  <c r="S24" i="9"/>
  <c r="T76" i="9"/>
  <c r="S74" i="9"/>
  <c r="T72" i="9"/>
  <c r="V72" i="9" s="1"/>
  <c r="T70" i="9"/>
  <c r="T68" i="9"/>
  <c r="T66" i="9"/>
  <c r="T64" i="9"/>
  <c r="V64" i="9" s="1"/>
  <c r="T62" i="9"/>
  <c r="T60" i="9"/>
  <c r="T58" i="9"/>
  <c r="T56" i="9"/>
  <c r="T54" i="9"/>
  <c r="T52" i="9"/>
  <c r="T50" i="9"/>
  <c r="T48" i="9"/>
  <c r="T46" i="9"/>
  <c r="T44" i="9"/>
  <c r="T42" i="9"/>
  <c r="T40" i="9"/>
  <c r="T38" i="9"/>
  <c r="T36" i="9"/>
  <c r="Q19" i="9"/>
  <c r="K19" i="9"/>
  <c r="I19" i="9"/>
  <c r="S67" i="9"/>
  <c r="S63" i="9"/>
  <c r="S59" i="9"/>
  <c r="S51" i="9"/>
  <c r="S47" i="9"/>
  <c r="S43" i="9"/>
  <c r="S39" i="9"/>
  <c r="S35" i="9"/>
  <c r="S31" i="9"/>
  <c r="S27" i="9"/>
  <c r="S23" i="9"/>
  <c r="S8" i="9"/>
  <c r="Q75" i="9"/>
  <c r="S75" i="9" s="1"/>
  <c r="T74" i="9"/>
  <c r="S73" i="9"/>
  <c r="S65" i="9"/>
  <c r="S61" i="9"/>
  <c r="S57" i="9"/>
  <c r="S53" i="9"/>
  <c r="S49" i="9"/>
  <c r="S41" i="9"/>
  <c r="S33" i="9"/>
  <c r="S29" i="9"/>
  <c r="S25" i="9"/>
  <c r="S21" i="9"/>
  <c r="R8" i="9"/>
  <c r="T8" i="9" s="1"/>
  <c r="R75" i="9"/>
  <c r="T75" i="9" s="1"/>
  <c r="R73" i="9"/>
  <c r="T73" i="9" s="1"/>
  <c r="R71" i="9"/>
  <c r="T71" i="9" s="1"/>
  <c r="R69" i="9"/>
  <c r="T69" i="9" s="1"/>
  <c r="R67" i="9"/>
  <c r="T67" i="9" s="1"/>
  <c r="R65" i="9"/>
  <c r="T65" i="9" s="1"/>
  <c r="R63" i="9"/>
  <c r="T63" i="9" s="1"/>
  <c r="R61" i="9"/>
  <c r="T61" i="9" s="1"/>
  <c r="R59" i="9"/>
  <c r="T59" i="9" s="1"/>
  <c r="R57" i="9"/>
  <c r="T57" i="9" s="1"/>
  <c r="R55" i="9"/>
  <c r="T55" i="9" s="1"/>
  <c r="R53" i="9"/>
  <c r="T53" i="9" s="1"/>
  <c r="R51" i="9"/>
  <c r="T51" i="9" s="1"/>
  <c r="R49" i="9"/>
  <c r="T49" i="9" s="1"/>
  <c r="R47" i="9"/>
  <c r="T47" i="9" s="1"/>
  <c r="R45" i="9"/>
  <c r="T45" i="9" s="1"/>
  <c r="R43" i="9"/>
  <c r="T43" i="9" s="1"/>
  <c r="R41" i="9"/>
  <c r="T41" i="9" s="1"/>
  <c r="R39" i="9"/>
  <c r="T39" i="9" s="1"/>
  <c r="R37" i="9"/>
  <c r="T37" i="9" s="1"/>
  <c r="R35" i="9"/>
  <c r="T35" i="9" s="1"/>
  <c r="R33" i="9"/>
  <c r="T33" i="9" s="1"/>
  <c r="R31" i="9"/>
  <c r="T31" i="9" s="1"/>
  <c r="R29" i="9"/>
  <c r="T29" i="9" s="1"/>
  <c r="R27" i="9"/>
  <c r="T27" i="9" s="1"/>
  <c r="R25" i="9"/>
  <c r="T25" i="9" s="1"/>
  <c r="R23" i="9"/>
  <c r="T23" i="9" s="1"/>
  <c r="R21" i="9"/>
  <c r="T21" i="9" s="1"/>
  <c r="R19" i="9"/>
  <c r="T19" i="9" s="1"/>
  <c r="V60" i="9" l="1"/>
  <c r="W60" i="9" s="1"/>
  <c r="V68" i="9"/>
  <c r="V30" i="9"/>
  <c r="W64" i="9"/>
  <c r="W34" i="9"/>
  <c r="W30" i="9"/>
  <c r="W68" i="9"/>
  <c r="W72" i="9"/>
  <c r="V20" i="9"/>
  <c r="W20" i="9" s="1"/>
  <c r="V21" i="9"/>
  <c r="W21" i="9" s="1"/>
  <c r="V29" i="9"/>
  <c r="W29" i="9" s="1"/>
  <c r="V33" i="9"/>
  <c r="W33" i="9" s="1"/>
  <c r="V41" i="9"/>
  <c r="W41" i="9" s="1"/>
  <c r="V49" i="9"/>
  <c r="W49" i="9" s="1"/>
  <c r="V53" i="9"/>
  <c r="W53" i="9" s="1"/>
  <c r="V57" i="9"/>
  <c r="V61" i="9"/>
  <c r="V65" i="9"/>
  <c r="V73" i="9"/>
  <c r="W73" i="9" s="1"/>
  <c r="V75" i="9"/>
  <c r="W75" i="9" s="1"/>
  <c r="V23" i="9"/>
  <c r="W23" i="9" s="1"/>
  <c r="V31" i="9"/>
  <c r="W31" i="9" s="1"/>
  <c r="V35" i="9"/>
  <c r="V47" i="9"/>
  <c r="W47" i="9" s="1"/>
  <c r="V51" i="9"/>
  <c r="W51" i="9" s="1"/>
  <c r="V59" i="9"/>
  <c r="W59" i="9" s="1"/>
  <c r="V63" i="9"/>
  <c r="W63" i="9" s="1"/>
  <c r="V67" i="9"/>
  <c r="W67" i="9" s="1"/>
  <c r="V69" i="9"/>
  <c r="W69" i="9" s="1"/>
  <c r="V55" i="9"/>
  <c r="V40" i="9"/>
  <c r="W40" i="9" s="1"/>
  <c r="V48" i="9"/>
  <c r="W48" i="9" s="1"/>
  <c r="V56" i="9"/>
  <c r="W56" i="9" s="1"/>
  <c r="V37" i="9"/>
  <c r="W37" i="9" s="1"/>
  <c r="V42" i="9"/>
  <c r="W42" i="9" s="1"/>
  <c r="V50" i="9"/>
  <c r="W50" i="9" s="1"/>
  <c r="V58" i="9"/>
  <c r="W58" i="9" s="1"/>
  <c r="V70" i="9"/>
  <c r="W70" i="9" s="1"/>
  <c r="V32" i="9"/>
  <c r="W32" i="9" s="1"/>
  <c r="V22" i="9"/>
  <c r="W22" i="9" s="1"/>
  <c r="V25" i="9"/>
  <c r="W25" i="9" s="1"/>
  <c r="V8" i="9"/>
  <c r="V27" i="9"/>
  <c r="W27" i="9" s="1"/>
  <c r="V39" i="9"/>
  <c r="W39" i="9" s="1"/>
  <c r="V43" i="9"/>
  <c r="V74" i="9"/>
  <c r="W74" i="9" s="1"/>
  <c r="V24" i="9"/>
  <c r="W24" i="9" s="1"/>
  <c r="V76" i="9"/>
  <c r="V71" i="9"/>
  <c r="V66" i="9"/>
  <c r="W66" i="9" s="1"/>
  <c r="V44" i="9"/>
  <c r="W44" i="9" s="1"/>
  <c r="V52" i="9"/>
  <c r="W52" i="9" s="1"/>
  <c r="V62" i="9"/>
  <c r="W62" i="9" s="1"/>
  <c r="V38" i="9"/>
  <c r="W38" i="9" s="1"/>
  <c r="V46" i="9"/>
  <c r="W46" i="9" s="1"/>
  <c r="V54" i="9"/>
  <c r="W54" i="9" s="1"/>
  <c r="V45" i="9"/>
  <c r="W45" i="9" s="1"/>
  <c r="V28" i="9"/>
  <c r="V36" i="9"/>
  <c r="V26" i="9"/>
  <c r="S19" i="9"/>
  <c r="R18" i="9"/>
  <c r="Q18" i="9"/>
  <c r="T18" i="9"/>
  <c r="K18" i="9"/>
  <c r="I18" i="9"/>
  <c r="R14" i="9"/>
  <c r="Q14" i="9"/>
  <c r="T14" i="9"/>
  <c r="K14" i="9"/>
  <c r="I14" i="9"/>
  <c r="R10" i="9"/>
  <c r="T10" i="9" s="1"/>
  <c r="Q10" i="9"/>
  <c r="K10" i="9"/>
  <c r="I10" i="9"/>
  <c r="Q15" i="9"/>
  <c r="S15" i="9"/>
  <c r="R15" i="9"/>
  <c r="K15" i="9"/>
  <c r="I15" i="9"/>
  <c r="Q11" i="9"/>
  <c r="S11" i="9"/>
  <c r="R11" i="9"/>
  <c r="K11" i="9"/>
  <c r="I11" i="9"/>
  <c r="R16" i="9"/>
  <c r="T16" i="9" s="1"/>
  <c r="Q16" i="9"/>
  <c r="K16" i="9"/>
  <c r="I16" i="9"/>
  <c r="R12" i="9"/>
  <c r="Q12" i="9"/>
  <c r="T12" i="9"/>
  <c r="K12" i="9"/>
  <c r="I12" i="9"/>
  <c r="Q17" i="9"/>
  <c r="S17" i="9" s="1"/>
  <c r="R17" i="9"/>
  <c r="K17" i="9"/>
  <c r="I17" i="9"/>
  <c r="Q13" i="9"/>
  <c r="S13" i="9"/>
  <c r="R13" i="9"/>
  <c r="K13" i="9"/>
  <c r="I13" i="9"/>
  <c r="Q9" i="9"/>
  <c r="S9" i="9"/>
  <c r="R9" i="9"/>
  <c r="K9" i="9"/>
  <c r="I9" i="9"/>
  <c r="W76" i="9" l="1"/>
  <c r="W71" i="9"/>
  <c r="W65" i="9"/>
  <c r="W61" i="9"/>
  <c r="W57" i="9"/>
  <c r="W55" i="9"/>
  <c r="W43" i="9"/>
  <c r="W36" i="9"/>
  <c r="W35" i="9"/>
  <c r="W28" i="9"/>
  <c r="W26" i="9"/>
  <c r="W8" i="9"/>
  <c r="V19" i="9"/>
  <c r="W19" i="9" s="1"/>
  <c r="S18" i="9"/>
  <c r="T13" i="9"/>
  <c r="S12" i="9"/>
  <c r="V12" i="9" s="1"/>
  <c r="W12" i="9" s="1"/>
  <c r="S16" i="9"/>
  <c r="V16" i="9" s="1"/>
  <c r="W16" i="9" s="1"/>
  <c r="S14" i="9"/>
  <c r="V14" i="9" s="1"/>
  <c r="T9" i="9"/>
  <c r="T17" i="9"/>
  <c r="T11" i="9"/>
  <c r="T15" i="9"/>
  <c r="S10" i="9"/>
  <c r="W14" i="9" l="1"/>
  <c r="V18" i="9"/>
  <c r="V11" i="9"/>
  <c r="V13" i="9"/>
  <c r="V10" i="9"/>
  <c r="W10" i="9" s="1"/>
  <c r="V15" i="9"/>
  <c r="W15" i="9" s="1"/>
  <c r="V17" i="9"/>
  <c r="V9" i="9"/>
  <c r="W9" i="9" s="1"/>
  <c r="W18" i="9" l="1"/>
  <c r="W17" i="9"/>
  <c r="W13" i="9"/>
  <c r="W11" i="9"/>
</calcChain>
</file>

<file path=xl/sharedStrings.xml><?xml version="1.0" encoding="utf-8"?>
<sst xmlns="http://schemas.openxmlformats.org/spreadsheetml/2006/main" count="413" uniqueCount="146">
  <si>
    <t>TB</t>
  </si>
  <si>
    <t>B</t>
  </si>
  <si>
    <t>WB</t>
  </si>
  <si>
    <r>
      <t>(Bq 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</si>
  <si>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t>Organism</t>
  </si>
  <si>
    <t>N/A</t>
  </si>
  <si>
    <t>Internal</t>
  </si>
  <si>
    <t>b + g</t>
  </si>
  <si>
    <t>a</t>
  </si>
  <si>
    <t>External</t>
  </si>
  <si>
    <r>
      <t xml:space="preserve">Low </t>
    </r>
    <r>
      <rPr>
        <b/>
        <sz val="10"/>
        <rFont val="Symbol"/>
        <family val="1"/>
        <charset val="2"/>
      </rPr>
      <t>b</t>
    </r>
  </si>
  <si>
    <t>Air concentration</t>
  </si>
  <si>
    <t>CF (soil:air)</t>
  </si>
  <si>
    <t>Soil</t>
  </si>
  <si>
    <t>Occupancy factors</t>
  </si>
  <si>
    <t>Organ</t>
  </si>
  <si>
    <t>Immersion</t>
  </si>
  <si>
    <t>Total</t>
  </si>
  <si>
    <t>Ant</t>
  </si>
  <si>
    <t>Bacteria</t>
  </si>
  <si>
    <t>Bechsteins bat</t>
  </si>
  <si>
    <t>Bird egg</t>
  </si>
  <si>
    <t>Bee</t>
  </si>
  <si>
    <t>Bewicks swan</t>
  </si>
  <si>
    <t>Bird</t>
  </si>
  <si>
    <t>Black-tailed godwit</t>
  </si>
  <si>
    <t>Reptile</t>
  </si>
  <si>
    <t>Brent goose</t>
  </si>
  <si>
    <t>Caterpillar</t>
  </si>
  <si>
    <t>Chough</t>
  </si>
  <si>
    <t>Curlew</t>
  </si>
  <si>
    <t>Dartford Warbler</t>
  </si>
  <si>
    <t>Desmoulins whorl snail</t>
  </si>
  <si>
    <t>Dormouse</t>
  </si>
  <si>
    <t>Rodent</t>
  </si>
  <si>
    <t>Dunlin</t>
  </si>
  <si>
    <t>Early gentian</t>
  </si>
  <si>
    <t>Herb</t>
  </si>
  <si>
    <t>Earthworm</t>
  </si>
  <si>
    <t>Fen orchid</t>
  </si>
  <si>
    <t>Fungi</t>
  </si>
  <si>
    <t>Gadwall</t>
  </si>
  <si>
    <t>Golden Plover</t>
  </si>
  <si>
    <t>Great crested newt</t>
  </si>
  <si>
    <t>Greater horseshoe bat</t>
  </si>
  <si>
    <t>Grey Plover</t>
  </si>
  <si>
    <t>Honey buzzard</t>
  </si>
  <si>
    <t>Kittewake</t>
  </si>
  <si>
    <t>Knot</t>
  </si>
  <si>
    <t>Lapwing</t>
  </si>
  <si>
    <t>Lesser Horseshoe Bat</t>
  </si>
  <si>
    <t>Lichen</t>
  </si>
  <si>
    <t>Marsh harrier</t>
  </si>
  <si>
    <t>Mediterranean gull</t>
  </si>
  <si>
    <t>Natterjack toad</t>
  </si>
  <si>
    <t>Nightjar</t>
  </si>
  <si>
    <t>Oystercatcher</t>
  </si>
  <si>
    <t>Peregrine</t>
  </si>
  <si>
    <t>Petal wort</t>
  </si>
  <si>
    <t>Pink-Footed Goose</t>
  </si>
  <si>
    <t>Pintail</t>
  </si>
  <si>
    <t>Redshank</t>
  </si>
  <si>
    <t>Ringed plover</t>
  </si>
  <si>
    <t>Ruff</t>
  </si>
  <si>
    <t>Sand Lizard</t>
  </si>
  <si>
    <t>Sanderling</t>
  </si>
  <si>
    <t>Seed</t>
  </si>
  <si>
    <t>Shore dock</t>
  </si>
  <si>
    <t>Short-Eared Owl</t>
  </si>
  <si>
    <t>Shoveler</t>
  </si>
  <si>
    <t>Shrub</t>
  </si>
  <si>
    <t>Smooth snake</t>
  </si>
  <si>
    <t>Snipe</t>
  </si>
  <si>
    <t>Stag beetle</t>
  </si>
  <si>
    <t>Woodlouse</t>
  </si>
  <si>
    <t>Stone curlew</t>
  </si>
  <si>
    <t>Teal</t>
  </si>
  <si>
    <t>Tree</t>
  </si>
  <si>
    <t>White-fronted goose</t>
  </si>
  <si>
    <t>Whooper swan</t>
  </si>
  <si>
    <t>Wigeon</t>
  </si>
  <si>
    <t>Woodlark</t>
  </si>
  <si>
    <t>Feature organism</t>
  </si>
  <si>
    <t>Air</t>
  </si>
  <si>
    <r>
      <t>Internal DCC (uGy/h per Bq/m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</si>
  <si>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Note: external DCCs are not weighted</t>
  </si>
  <si>
    <t>Combined</t>
  </si>
  <si>
    <r>
      <t>External DCC (microGy 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/Bq 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</si>
  <si>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r>
      <t>(Bq 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</si>
  <si>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kg</t>
    </r>
    <r>
      <rPr>
        <b/>
        <vertAlign val="superscript"/>
        <sz val="10"/>
        <rFont val="Arial"/>
        <family val="2"/>
      </rPr>
      <t xml:space="preserve">-1 </t>
    </r>
    <r>
      <rPr>
        <b/>
        <sz val="10"/>
        <rFont val="Arial"/>
        <family val="2"/>
      </rPr>
      <t>wet)</t>
    </r>
  </si>
  <si>
    <r>
      <t>(Bq 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wet)</t>
    </r>
  </si>
  <si>
    <r>
      <t xml:space="preserve">a </t>
    </r>
    <r>
      <rPr>
        <b/>
        <sz val="10"/>
        <rFont val="Arial"/>
        <family val="2"/>
      </rPr>
      <t>(unweighted)</t>
    </r>
  </si>
  <si>
    <r>
      <t xml:space="preserve">a </t>
    </r>
    <r>
      <rPr>
        <b/>
        <sz val="10"/>
        <rFont val="Arial"/>
        <family val="2"/>
      </rPr>
      <t>(weighted)</t>
    </r>
  </si>
  <si>
    <t>RADON DOSE CALCULATOR FOR NON-HUMAN BIOTA</t>
  </si>
  <si>
    <r>
      <t>Internal dose rate (</t>
    </r>
    <r>
      <rPr>
        <b/>
        <sz val="9"/>
        <rFont val="Symbol"/>
        <family val="1"/>
        <charset val="2"/>
      </rPr>
      <t>m</t>
    </r>
    <r>
      <rPr>
        <b/>
        <sz val="9"/>
        <rFont val="Times New Roman"/>
        <family val="1"/>
      </rPr>
      <t>Gy h</t>
    </r>
    <r>
      <rPr>
        <b/>
        <vertAlign val="superscript"/>
        <sz val="9"/>
        <rFont val="Times New Roman"/>
        <family val="1"/>
      </rPr>
      <t>-1</t>
    </r>
    <r>
      <rPr>
        <b/>
        <sz val="9"/>
        <rFont val="Times New Roman"/>
        <family val="1"/>
      </rPr>
      <t>)</t>
    </r>
  </si>
  <si>
    <r>
      <t>External dose rate (</t>
    </r>
    <r>
      <rPr>
        <b/>
        <sz val="9"/>
        <rFont val="Symbol"/>
        <family val="1"/>
        <charset val="2"/>
      </rPr>
      <t>m</t>
    </r>
    <r>
      <rPr>
        <b/>
        <sz val="9"/>
        <rFont val="Times New Roman"/>
        <family val="1"/>
      </rPr>
      <t>Gy h</t>
    </r>
    <r>
      <rPr>
        <b/>
        <vertAlign val="superscript"/>
        <sz val="9"/>
        <rFont val="Times New Roman"/>
        <family val="1"/>
      </rPr>
      <t>-1</t>
    </r>
    <r>
      <rPr>
        <b/>
        <sz val="9"/>
        <rFont val="Times New Roman"/>
        <family val="1"/>
      </rPr>
      <t>)</t>
    </r>
  </si>
  <si>
    <r>
      <t xml:space="preserve">Low </t>
    </r>
    <r>
      <rPr>
        <b/>
        <sz val="9"/>
        <rFont val="Symbol"/>
        <family val="1"/>
        <charset val="2"/>
      </rPr>
      <t>b</t>
    </r>
  </si>
  <si>
    <t>Moss</t>
  </si>
  <si>
    <t>Grass</t>
  </si>
  <si>
    <t>Herb. mml.</t>
  </si>
  <si>
    <t>Carn. mml.</t>
  </si>
  <si>
    <t>Total int</t>
  </si>
  <si>
    <t>Total ext</t>
  </si>
  <si>
    <t>Soil surf.</t>
  </si>
  <si>
    <t>Data from report</t>
  </si>
  <si>
    <t>Data from calculator</t>
  </si>
  <si>
    <t>CHECKING RESULTS - QA VERIFICATION</t>
  </si>
  <si>
    <r>
      <t>1 - Comparison with EA assessment (medium activity case, 14 Bq/m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</si>
  <si>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Internal dose rate (</t>
    </r>
    <r>
      <rPr>
        <sz val="9"/>
        <rFont val="Symbol"/>
        <family val="1"/>
        <charset val="2"/>
      </rPr>
      <t>m</t>
    </r>
    <r>
      <rPr>
        <sz val="9"/>
        <rFont val="Times New Roman"/>
        <family val="1"/>
      </rPr>
      <t>Gy h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>)</t>
    </r>
  </si>
  <si>
    <r>
      <t>External dose rate (</t>
    </r>
    <r>
      <rPr>
        <sz val="9"/>
        <rFont val="Symbol"/>
        <family val="1"/>
        <charset val="2"/>
      </rPr>
      <t>m</t>
    </r>
    <r>
      <rPr>
        <sz val="9"/>
        <rFont val="Times New Roman"/>
        <family val="1"/>
      </rPr>
      <t>Gy h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>)</t>
    </r>
  </si>
  <si>
    <r>
      <t xml:space="preserve">Low </t>
    </r>
    <r>
      <rPr>
        <sz val="9"/>
        <rFont val="Symbol"/>
        <family val="1"/>
        <charset val="2"/>
      </rPr>
      <t>b</t>
    </r>
  </si>
  <si>
    <t>Differences</t>
  </si>
  <si>
    <t>Bird Egg</t>
  </si>
  <si>
    <r>
      <t>2 - Comparison with EA assessment (27.9 Bq/m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</si>
  <si>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2 - Comparison with EA assessment (5.11e-4 Bq/m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</si>
  <si>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Result  = it reproduces the assessment that wsas performed for the EA - differences are just rounding errors</t>
  </si>
  <si>
    <r>
      <t>DPUC External (</t>
    </r>
    <r>
      <rPr>
        <b/>
        <sz val="11"/>
        <rFont val="Symbol"/>
        <family val="1"/>
        <charset val="2"/>
      </rPr>
      <t>m</t>
    </r>
    <r>
      <rPr>
        <b/>
        <sz val="11"/>
        <rFont val="Times New Roman"/>
        <family val="1"/>
      </rPr>
      <t>Gy Bq</t>
    </r>
    <r>
      <rPr>
        <b/>
        <vertAlign val="superscript"/>
        <sz val="11"/>
        <rFont val="Times New Roman"/>
        <family val="1"/>
      </rPr>
      <t>-1</t>
    </r>
    <r>
      <rPr>
        <b/>
        <sz val="11"/>
        <rFont val="Times New Roman"/>
        <family val="1"/>
      </rPr>
      <t xml:space="preserve"> h</t>
    </r>
    <r>
      <rPr>
        <b/>
        <vertAlign val="superscript"/>
        <sz val="11"/>
        <rFont val="Times New Roman"/>
        <family val="1"/>
      </rPr>
      <t>-1</t>
    </r>
    <r>
      <rPr>
        <b/>
        <sz val="11"/>
        <rFont val="Times New Roman"/>
        <family val="1"/>
      </rPr>
      <t xml:space="preserve">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</si>
  <si>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 xml:space="preserve">Low </t>
    </r>
    <r>
      <rPr>
        <b/>
        <sz val="11"/>
        <rFont val="Symbol"/>
        <family val="1"/>
        <charset val="2"/>
      </rPr>
      <t>b</t>
    </r>
  </si>
  <si>
    <t>Wood louse</t>
  </si>
  <si>
    <t>Herbivore mammal</t>
  </si>
  <si>
    <t>Carnivore mammal</t>
  </si>
  <si>
    <r>
      <t>Air density (kg 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 =</t>
    </r>
  </si>
  <si>
    <r>
      <t xml:space="preserve">Radiation weighting factor for internal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-irradiation:</t>
    </r>
  </si>
  <si>
    <t xml:space="preserve">Air concentration = </t>
  </si>
  <si>
    <t>Bq/m3</t>
  </si>
  <si>
    <t>equialent to</t>
  </si>
  <si>
    <t>8.33E-1 Bq/kg of air</t>
  </si>
  <si>
    <t>Size class</t>
  </si>
  <si>
    <t>Hen harrier</t>
  </si>
  <si>
    <t xml:space="preserve">Lesser black-backed gull </t>
  </si>
  <si>
    <t xml:space="preserve">Otter </t>
  </si>
  <si>
    <t xml:space="preserve">Hen harrier </t>
  </si>
  <si>
    <t>Soil concent.</t>
  </si>
  <si>
    <r>
      <t>External dose rate components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Gy 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</si>
  <si>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Total dose rate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Gy 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</si>
  <si>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Prepared by Jordi Vives I Batlle, SCK-CEN</t>
  </si>
  <si>
    <t>This dose calculator has been made freely available for use. The developer takes no responsibility for the results produced.</t>
  </si>
  <si>
    <t>Instructions:</t>
  </si>
  <si>
    <t>An air concentration is the required input for the calculator</t>
  </si>
  <si>
    <r>
      <t xml:space="preserve">The user can change the radiation weighting factor for internal </t>
    </r>
    <r>
      <rPr>
        <sz val="10"/>
        <rFont val="Calibri"/>
        <family val="2"/>
      </rPr>
      <t>α</t>
    </r>
    <r>
      <rPr>
        <sz val="10"/>
        <rFont val="Arial"/>
      </rPr>
      <t>-irradiation</t>
    </r>
  </si>
  <si>
    <t>The user can change the air density</t>
  </si>
  <si>
    <t>All parameters which can be changed by the user are shown in red text</t>
  </si>
  <si>
    <t>Acknowledgement:</t>
  </si>
  <si>
    <t>If you use the outputs of this calculator in publications please cite the following:</t>
  </si>
  <si>
    <t>Vives i Batlle J, Copplestone D, Jones SR. 2012. Allometric methodology for the assessment of radon exposures to wildlife. Sci Tot Environ., 427-428, 50-59. http://dx.doi.org/10.1016/j.scitotenv.2012.03.088</t>
  </si>
  <si>
    <t>Vives i Batlle J, Jones SR, Copplestone D. 2008. Dosimetric approach for biota exposure to inhaled radon daughters. Environment Agency Science Report, SC060080. Bristol: Environment Agency. http://publications.environment-agency.gov.uk/pdf/SCHO0908BOPA-e-e.pdf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</si>
</sst>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E+00"/>
    <numFmt numFmtId="165" formatCode="0.0"/>
  </numFmts>
  <fonts count="30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12"/>
      <name val="Arial"/>
      <family val="2"/>
    </font>
    <font>
      <sz val="10"/>
      <color rgb="FF006100"/>
      <name val="Times New Roman"/>
      <family val="2"/>
    </font>
    <font>
      <sz val="10"/>
      <color rgb="FFFF0000"/>
      <name val="Arial"/>
      <family val="2"/>
    </font>
    <font>
      <b/>
      <sz val="9"/>
      <name val="Times New Roman"/>
      <family val="1"/>
    </font>
    <font>
      <b/>
      <sz val="9"/>
      <name val="Symbol"/>
      <family val="1"/>
      <charset val="2"/>
    </font>
    <font>
      <b/>
      <vertAlign val="superscript"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0"/>
      <color rgb="FF00B050"/>
      <name val="Arial"/>
      <family val="2"/>
    </font>
    <font>
      <sz val="9"/>
      <name val="Symbol"/>
      <family val="1"/>
      <charset val="2"/>
    </font>
    <font>
      <vertAlign val="superscript"/>
      <sz val="9"/>
      <name val="Times New Roman"/>
      <family val="1"/>
    </font>
    <font>
      <sz val="10"/>
      <name val="Times New Roman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Symbol"/>
      <family val="1"/>
      <charset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0"/>
      <color theme="3" tint="-0.249977111117893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5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11" fontId="6" fillId="2" borderId="0" xfId="0" applyNumberFormat="1" applyFont="1" applyFill="1" applyBorder="1"/>
    <xf numFmtId="0" fontId="4" fillId="0" borderId="0" xfId="0" applyFont="1"/>
    <xf numFmtId="11" fontId="4" fillId="2" borderId="0" xfId="0" applyNumberFormat="1" applyFont="1" applyFill="1" applyBorder="1"/>
    <xf numFmtId="11" fontId="4" fillId="0" borderId="1" xfId="0" applyNumberFormat="1" applyFont="1" applyFill="1" applyBorder="1" applyAlignment="1">
      <alignment horizontal="left"/>
    </xf>
    <xf numFmtId="11" fontId="4" fillId="0" borderId="7" xfId="0" applyNumberFormat="1" applyFont="1" applyFill="1" applyBorder="1" applyAlignment="1">
      <alignment horizontal="left"/>
    </xf>
    <xf numFmtId="11" fontId="6" fillId="0" borderId="7" xfId="0" applyNumberFormat="1" applyFont="1" applyFill="1" applyBorder="1"/>
    <xf numFmtId="11" fontId="6" fillId="0" borderId="7" xfId="0" applyNumberFormat="1" applyFont="1" applyFill="1" applyBorder="1" applyAlignment="1">
      <alignment horizontal="left"/>
    </xf>
    <xf numFmtId="11" fontId="6" fillId="0" borderId="0" xfId="0" applyNumberFormat="1" applyFont="1" applyFill="1" applyBorder="1"/>
    <xf numFmtId="11" fontId="6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0" fontId="6" fillId="0" borderId="0" xfId="0" applyFont="1"/>
    <xf numFmtId="11" fontId="4" fillId="0" borderId="3" xfId="0" applyNumberFormat="1" applyFont="1" applyFill="1" applyBorder="1" applyAlignment="1">
      <alignment horizontal="center"/>
    </xf>
    <xf numFmtId="11" fontId="6" fillId="0" borderId="7" xfId="0" applyNumberFormat="1" applyFont="1" applyFill="1" applyBorder="1" applyAlignment="1">
      <alignment horizontal="center"/>
    </xf>
    <xf numFmtId="11" fontId="6" fillId="0" borderId="8" xfId="0" applyNumberFormat="1" applyFont="1" applyFill="1" applyBorder="1" applyAlignment="1">
      <alignment horizontal="center"/>
    </xf>
    <xf numFmtId="11" fontId="4" fillId="0" borderId="4" xfId="0" applyNumberFormat="1" applyFont="1" applyFill="1" applyBorder="1" applyAlignment="1">
      <alignment horizontal="center"/>
    </xf>
    <xf numFmtId="11" fontId="4" fillId="0" borderId="5" xfId="0" applyNumberFormat="1" applyFont="1" applyFill="1" applyBorder="1" applyAlignment="1">
      <alignment horizontal="center"/>
    </xf>
    <xf numFmtId="11" fontId="4" fillId="0" borderId="6" xfId="0" applyNumberFormat="1" applyFont="1" applyFill="1" applyBorder="1" applyAlignment="1">
      <alignment horizontal="center"/>
    </xf>
    <xf numFmtId="11" fontId="6" fillId="3" borderId="0" xfId="0" applyNumberFormat="1" applyFont="1" applyFill="1" applyBorder="1" applyAlignment="1">
      <alignment horizontal="center"/>
    </xf>
    <xf numFmtId="11" fontId="6" fillId="3" borderId="0" xfId="0" applyNumberFormat="1" applyFont="1" applyFill="1" applyBorder="1"/>
    <xf numFmtId="11" fontId="6" fillId="3" borderId="5" xfId="0" applyNumberFormat="1" applyFont="1" applyFill="1" applyBorder="1" applyAlignment="1">
      <alignment horizontal="center"/>
    </xf>
    <xf numFmtId="11" fontId="6" fillId="3" borderId="7" xfId="0" applyNumberFormat="1" applyFont="1" applyFill="1" applyBorder="1" applyAlignment="1">
      <alignment horizontal="left"/>
    </xf>
    <xf numFmtId="11" fontId="6" fillId="3" borderId="7" xfId="0" applyNumberFormat="1" applyFont="1" applyFill="1" applyBorder="1" applyAlignment="1">
      <alignment horizontal="center"/>
    </xf>
    <xf numFmtId="11" fontId="6" fillId="3" borderId="4" xfId="0" applyNumberFormat="1" applyFont="1" applyFill="1" applyBorder="1" applyAlignment="1">
      <alignment horizontal="left"/>
    </xf>
    <xf numFmtId="11" fontId="6" fillId="3" borderId="4" xfId="0" applyNumberFormat="1" applyFont="1" applyFill="1" applyBorder="1" applyAlignment="1">
      <alignment horizontal="center"/>
    </xf>
    <xf numFmtId="11" fontId="4" fillId="0" borderId="2" xfId="0" applyNumberFormat="1" applyFont="1" applyFill="1" applyBorder="1" applyAlignment="1">
      <alignment horizontal="center"/>
    </xf>
    <xf numFmtId="11" fontId="4" fillId="0" borderId="2" xfId="0" applyNumberFormat="1" applyFont="1" applyFill="1" applyBorder="1"/>
    <xf numFmtId="11" fontId="4" fillId="0" borderId="0" xfId="0" applyNumberFormat="1" applyFont="1" applyFill="1" applyBorder="1" applyAlignment="1">
      <alignment horizontal="center"/>
    </xf>
    <xf numFmtId="11" fontId="4" fillId="0" borderId="2" xfId="0" applyNumberFormat="1" applyFont="1" applyFill="1" applyBorder="1" applyAlignment="1">
      <alignment horizontal="left"/>
    </xf>
    <xf numFmtId="11" fontId="6" fillId="3" borderId="8" xfId="0" applyNumberFormat="1" applyFont="1" applyFill="1" applyBorder="1" applyAlignment="1">
      <alignment horizontal="center"/>
    </xf>
    <xf numFmtId="11" fontId="6" fillId="3" borderId="1" xfId="0" applyNumberFormat="1" applyFont="1" applyFill="1" applyBorder="1" applyAlignment="1">
      <alignment horizontal="center"/>
    </xf>
    <xf numFmtId="11" fontId="6" fillId="3" borderId="2" xfId="0" applyNumberFormat="1" applyFont="1" applyFill="1" applyBorder="1" applyAlignment="1">
      <alignment horizontal="center"/>
    </xf>
    <xf numFmtId="11" fontId="6" fillId="3" borderId="3" xfId="0" applyNumberFormat="1" applyFont="1" applyFill="1" applyBorder="1" applyAlignment="1">
      <alignment horizontal="center"/>
    </xf>
    <xf numFmtId="11" fontId="6" fillId="3" borderId="6" xfId="0" applyNumberFormat="1" applyFont="1" applyFill="1" applyBorder="1" applyAlignment="1">
      <alignment horizontal="center"/>
    </xf>
    <xf numFmtId="11" fontId="4" fillId="0" borderId="7" xfId="0" applyNumberFormat="1" applyFont="1" applyFill="1" applyBorder="1" applyAlignment="1">
      <alignment horizontal="center"/>
    </xf>
    <xf numFmtId="11" fontId="4" fillId="0" borderId="0" xfId="0" applyNumberFormat="1" applyFont="1" applyFill="1" applyBorder="1"/>
    <xf numFmtId="11" fontId="4" fillId="0" borderId="2" xfId="0" applyNumberFormat="1" applyFont="1" applyFill="1" applyBorder="1" applyAlignment="1"/>
    <xf numFmtId="11" fontId="4" fillId="0" borderId="4" xfId="0" applyNumberFormat="1" applyFont="1" applyFill="1" applyBorder="1"/>
    <xf numFmtId="11" fontId="4" fillId="0" borderId="5" xfId="0" applyNumberFormat="1" applyFont="1" applyFill="1" applyBorder="1"/>
    <xf numFmtId="11" fontId="4" fillId="0" borderId="6" xfId="0" applyNumberFormat="1" applyFont="1" applyFill="1" applyBorder="1"/>
    <xf numFmtId="11" fontId="4" fillId="0" borderId="7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11" fontId="4" fillId="0" borderId="8" xfId="0" applyNumberFormat="1" applyFont="1" applyFill="1" applyBorder="1" applyAlignment="1">
      <alignment horizontal="center"/>
    </xf>
    <xf numFmtId="11" fontId="1" fillId="0" borderId="0" xfId="0" applyNumberFormat="1" applyFont="1" applyFill="1" applyBorder="1" applyAlignment="1">
      <alignment horizontal="center"/>
    </xf>
    <xf numFmtId="11" fontId="1" fillId="0" borderId="0" xfId="0" applyNumberFormat="1" applyFont="1" applyFill="1" applyBorder="1"/>
    <xf numFmtId="11" fontId="7" fillId="0" borderId="0" xfId="0" applyNumberFormat="1" applyFont="1" applyFill="1" applyBorder="1" applyAlignment="1">
      <alignment horizontal="center"/>
    </xf>
    <xf numFmtId="11" fontId="7" fillId="0" borderId="8" xfId="0" applyNumberFormat="1" applyFont="1" applyFill="1" applyBorder="1" applyAlignment="1">
      <alignment horizontal="center"/>
    </xf>
    <xf numFmtId="11" fontId="7" fillId="0" borderId="5" xfId="0" applyNumberFormat="1" applyFont="1" applyFill="1" applyBorder="1" applyAlignment="1">
      <alignment horizontal="center"/>
    </xf>
    <xf numFmtId="11" fontId="7" fillId="0" borderId="6" xfId="0" applyNumberFormat="1" applyFont="1" applyFill="1" applyBorder="1" applyAlignment="1">
      <alignment horizontal="center"/>
    </xf>
    <xf numFmtId="11" fontId="8" fillId="0" borderId="0" xfId="0" applyNumberFormat="1" applyFont="1" applyFill="1" applyBorder="1"/>
    <xf numFmtId="11" fontId="8" fillId="0" borderId="0" xfId="0" applyNumberFormat="1" applyFont="1" applyFill="1" applyBorder="1" applyAlignment="1">
      <alignment horizontal="center"/>
    </xf>
    <xf numFmtId="0" fontId="8" fillId="0" borderId="0" xfId="0" applyFont="1"/>
    <xf numFmtId="11" fontId="1" fillId="3" borderId="0" xfId="0" applyNumberFormat="1" applyFont="1" applyFill="1" applyBorder="1" applyAlignment="1">
      <alignment horizontal="center"/>
    </xf>
    <xf numFmtId="11" fontId="1" fillId="3" borderId="5" xfId="0" applyNumberFormat="1" applyFont="1" applyFill="1" applyBorder="1" applyAlignment="1">
      <alignment horizontal="center"/>
    </xf>
    <xf numFmtId="11" fontId="10" fillId="3" borderId="7" xfId="0" applyNumberFormat="1" applyFont="1" applyFill="1" applyBorder="1" applyAlignment="1">
      <alignment horizontal="center"/>
    </xf>
    <xf numFmtId="11" fontId="10" fillId="0" borderId="7" xfId="0" applyNumberFormat="1" applyFont="1" applyFill="1" applyBorder="1" applyAlignment="1">
      <alignment horizontal="center"/>
    </xf>
    <xf numFmtId="11" fontId="10" fillId="3" borderId="4" xfId="0" applyNumberFormat="1" applyFont="1" applyFill="1" applyBorder="1" applyAlignment="1">
      <alignment horizontal="center"/>
    </xf>
    <xf numFmtId="11" fontId="10" fillId="4" borderId="0" xfId="0" applyNumberFormat="1" applyFont="1" applyFill="1" applyBorder="1" applyAlignment="1">
      <alignment horizontal="center"/>
    </xf>
    <xf numFmtId="11" fontId="10" fillId="0" borderId="0" xfId="0" applyNumberFormat="1" applyFont="1" applyFill="1" applyBorder="1" applyAlignment="1">
      <alignment horizontal="center"/>
    </xf>
    <xf numFmtId="11" fontId="10" fillId="3" borderId="0" xfId="0" applyNumberFormat="1" applyFont="1" applyFill="1" applyBorder="1" applyAlignment="1">
      <alignment horizontal="center"/>
    </xf>
    <xf numFmtId="11" fontId="10" fillId="3" borderId="8" xfId="0" applyNumberFormat="1" applyFont="1" applyFill="1" applyBorder="1"/>
    <xf numFmtId="11" fontId="10" fillId="0" borderId="8" xfId="0" applyNumberFormat="1" applyFont="1" applyFill="1" applyBorder="1"/>
    <xf numFmtId="11" fontId="10" fillId="3" borderId="5" xfId="0" applyNumberFormat="1" applyFont="1" applyFill="1" applyBorder="1" applyAlignment="1">
      <alignment horizontal="center"/>
    </xf>
    <xf numFmtId="11" fontId="10" fillId="3" borderId="6" xfId="0" applyNumberFormat="1" applyFont="1" applyFill="1" applyBorder="1"/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1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1" fontId="15" fillId="0" borderId="16" xfId="0" applyNumberFormat="1" applyFont="1" applyBorder="1" applyAlignment="1">
      <alignment horizontal="center" vertical="center" wrapText="1"/>
    </xf>
    <xf numFmtId="11" fontId="15" fillId="0" borderId="13" xfId="0" applyNumberFormat="1" applyFont="1" applyBorder="1" applyAlignment="1">
      <alignment horizontal="center" vertical="center" wrapText="1"/>
    </xf>
    <xf numFmtId="11" fontId="15" fillId="0" borderId="14" xfId="0" applyNumberFormat="1" applyFont="1" applyBorder="1" applyAlignment="1">
      <alignment horizontal="center" vertical="center" wrapText="1"/>
    </xf>
    <xf numFmtId="11" fontId="1" fillId="0" borderId="0" xfId="0" applyNumberFormat="1" applyFont="1"/>
    <xf numFmtId="11" fontId="8" fillId="0" borderId="0" xfId="0" applyNumberFormat="1" applyFont="1" applyAlignment="1">
      <alignment vertical="top"/>
    </xf>
    <xf numFmtId="11" fontId="0" fillId="0" borderId="0" xfId="0" applyNumberFormat="1" applyAlignment="1">
      <alignment vertical="top"/>
    </xf>
    <xf numFmtId="11" fontId="4" fillId="0" borderId="0" xfId="0" applyNumberFormat="1" applyFont="1" applyAlignment="1">
      <alignment vertical="top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1" fontId="1" fillId="0" borderId="0" xfId="0" applyNumberFormat="1" applyFont="1" applyAlignment="1">
      <alignment vertical="top"/>
    </xf>
    <xf numFmtId="0" fontId="15" fillId="0" borderId="15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11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1" fontId="15" fillId="0" borderId="16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17" fillId="0" borderId="15" xfId="0" applyFont="1" applyBorder="1" applyAlignment="1">
      <alignment vertical="top" wrapText="1"/>
    </xf>
    <xf numFmtId="11" fontId="17" fillId="0" borderId="0" xfId="0" applyNumberFormat="1" applyFont="1" applyAlignment="1">
      <alignment horizontal="center" vertical="top" wrapText="1"/>
    </xf>
    <xf numFmtId="11" fontId="17" fillId="0" borderId="16" xfId="0" applyNumberFormat="1" applyFont="1" applyBorder="1" applyAlignment="1">
      <alignment horizontal="center" vertical="top" wrapText="1"/>
    </xf>
    <xf numFmtId="164" fontId="16" fillId="0" borderId="0" xfId="0" applyNumberFormat="1" applyFont="1" applyAlignment="1">
      <alignment vertical="top"/>
    </xf>
    <xf numFmtId="11" fontId="16" fillId="0" borderId="0" xfId="0" applyNumberFormat="1" applyFont="1" applyAlignment="1">
      <alignment vertical="top"/>
    </xf>
    <xf numFmtId="11" fontId="15" fillId="0" borderId="13" xfId="0" applyNumberFormat="1" applyFont="1" applyBorder="1" applyAlignment="1">
      <alignment horizontal="center" vertical="top" wrapText="1"/>
    </xf>
    <xf numFmtId="11" fontId="15" fillId="0" borderId="14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top"/>
    </xf>
    <xf numFmtId="164" fontId="21" fillId="5" borderId="0" xfId="1" applyNumberFormat="1" applyFont="1" applyAlignment="1">
      <alignment vertical="top"/>
    </xf>
    <xf numFmtId="11" fontId="1" fillId="0" borderId="0" xfId="0" applyNumberFormat="1" applyFont="1" applyFill="1" applyBorder="1" applyAlignment="1">
      <alignment horizontal="left"/>
    </xf>
    <xf numFmtId="0" fontId="26" fillId="0" borderId="1" xfId="0" applyFont="1" applyBorder="1" applyAlignment="1">
      <alignment horizontal="justify" vertical="center" wrapText="1"/>
    </xf>
    <xf numFmtId="11" fontId="26" fillId="0" borderId="2" xfId="0" applyNumberFormat="1" applyFont="1" applyBorder="1" applyAlignment="1">
      <alignment horizontal="justify" vertical="center" wrapText="1"/>
    </xf>
    <xf numFmtId="11" fontId="26" fillId="0" borderId="3" xfId="0" applyNumberFormat="1" applyFont="1" applyBorder="1" applyAlignment="1">
      <alignment horizontal="justify" vertical="center" wrapText="1"/>
    </xf>
    <xf numFmtId="0" fontId="26" fillId="0" borderId="7" xfId="0" applyFont="1" applyBorder="1" applyAlignment="1">
      <alignment horizontal="justify" vertical="center" wrapText="1"/>
    </xf>
    <xf numFmtId="11" fontId="26" fillId="0" borderId="0" xfId="0" applyNumberFormat="1" applyFont="1" applyBorder="1" applyAlignment="1">
      <alignment horizontal="justify" vertical="center" wrapText="1"/>
    </xf>
    <xf numFmtId="11" fontId="26" fillId="0" borderId="8" xfId="0" applyNumberFormat="1" applyFont="1" applyBorder="1" applyAlignment="1">
      <alignment horizontal="justify" vertical="center" wrapText="1"/>
    </xf>
    <xf numFmtId="0" fontId="26" fillId="0" borderId="4" xfId="0" applyFont="1" applyBorder="1" applyAlignment="1">
      <alignment horizontal="justify" vertical="center" wrapText="1"/>
    </xf>
    <xf numFmtId="11" fontId="26" fillId="0" borderId="5" xfId="0" applyNumberFormat="1" applyFont="1" applyBorder="1" applyAlignment="1">
      <alignment horizontal="justify" vertical="center" wrapText="1"/>
    </xf>
    <xf numFmtId="11" fontId="26" fillId="0" borderId="6" xfId="0" applyNumberFormat="1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11" fontId="10" fillId="4" borderId="0" xfId="0" applyNumberFormat="1" applyFont="1" applyFill="1" applyBorder="1"/>
    <xf numFmtId="11" fontId="1" fillId="4" borderId="0" xfId="0" applyNumberFormat="1" applyFont="1" applyFill="1" applyBorder="1" applyAlignment="1">
      <alignment horizontal="center"/>
    </xf>
    <xf numFmtId="11" fontId="1" fillId="4" borderId="0" xfId="0" applyNumberFormat="1" applyFont="1" applyFill="1" applyBorder="1"/>
    <xf numFmtId="0" fontId="1" fillId="0" borderId="0" xfId="0" applyFont="1"/>
    <xf numFmtId="11" fontId="1" fillId="3" borderId="7" xfId="0" applyNumberFormat="1" applyFont="1" applyFill="1" applyBorder="1" applyAlignment="1">
      <alignment horizontal="center"/>
    </xf>
    <xf numFmtId="11" fontId="1" fillId="3" borderId="0" xfId="0" applyNumberFormat="1" applyFont="1" applyFill="1" applyBorder="1"/>
    <xf numFmtId="11" fontId="1" fillId="3" borderId="8" xfId="0" applyNumberFormat="1" applyFont="1" applyFill="1" applyBorder="1" applyAlignment="1">
      <alignment horizontal="center"/>
    </xf>
    <xf numFmtId="11" fontId="1" fillId="0" borderId="7" xfId="0" applyNumberFormat="1" applyFont="1" applyFill="1" applyBorder="1"/>
    <xf numFmtId="11" fontId="1" fillId="0" borderId="7" xfId="0" applyNumberFormat="1" applyFont="1" applyFill="1" applyBorder="1" applyAlignment="1">
      <alignment horizontal="center"/>
    </xf>
    <xf numFmtId="11" fontId="1" fillId="0" borderId="8" xfId="0" applyNumberFormat="1" applyFont="1" applyFill="1" applyBorder="1" applyAlignment="1">
      <alignment horizontal="center"/>
    </xf>
    <xf numFmtId="11" fontId="1" fillId="2" borderId="0" xfId="0" applyNumberFormat="1" applyFont="1" applyFill="1" applyBorder="1"/>
    <xf numFmtId="11" fontId="1" fillId="0" borderId="7" xfId="0" applyNumberFormat="1" applyFont="1" applyFill="1" applyBorder="1" applyAlignment="1">
      <alignment horizontal="left"/>
    </xf>
    <xf numFmtId="11" fontId="1" fillId="3" borderId="4" xfId="0" applyNumberFormat="1" applyFont="1" applyFill="1" applyBorder="1" applyAlignment="1">
      <alignment horizontal="center"/>
    </xf>
    <xf numFmtId="11" fontId="1" fillId="3" borderId="6" xfId="0" applyNumberFormat="1" applyFont="1" applyFill="1" applyBorder="1" applyAlignment="1">
      <alignment horizontal="center"/>
    </xf>
    <xf numFmtId="11" fontId="1" fillId="0" borderId="5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left"/>
    </xf>
    <xf numFmtId="11" fontId="4" fillId="0" borderId="5" xfId="0" applyNumberFormat="1" applyFont="1" applyFill="1" applyBorder="1" applyAlignment="1">
      <alignment horizontal="left"/>
    </xf>
    <xf numFmtId="11" fontId="6" fillId="3" borderId="0" xfId="0" applyNumberFormat="1" applyFont="1" applyFill="1" applyBorder="1" applyAlignment="1">
      <alignment horizontal="left"/>
    </xf>
    <xf numFmtId="11" fontId="6" fillId="0" borderId="0" xfId="0" applyNumberFormat="1" applyFont="1" applyFill="1" applyBorder="1" applyAlignment="1">
      <alignment horizontal="left"/>
    </xf>
    <xf numFmtId="11" fontId="8" fillId="0" borderId="0" xfId="0" applyNumberFormat="1" applyFont="1" applyFill="1" applyBorder="1" applyAlignment="1">
      <alignment horizontal="left"/>
    </xf>
    <xf numFmtId="11" fontId="18" fillId="3" borderId="0" xfId="0" applyNumberFormat="1" applyFont="1" applyFill="1" applyBorder="1" applyAlignment="1">
      <alignment horizontal="left"/>
    </xf>
    <xf numFmtId="11" fontId="18" fillId="3" borderId="5" xfId="0" applyNumberFormat="1" applyFont="1" applyFill="1" applyBorder="1" applyAlignment="1">
      <alignment horizontal="left"/>
    </xf>
    <xf numFmtId="11" fontId="18" fillId="0" borderId="0" xfId="0" applyNumberFormat="1" applyFont="1" applyFill="1" applyBorder="1" applyAlignment="1">
      <alignment horizontal="left"/>
    </xf>
    <xf numFmtId="11" fontId="1" fillId="0" borderId="1" xfId="0" applyNumberFormat="1" applyFont="1" applyFill="1" applyBorder="1" applyAlignment="1">
      <alignment horizontal="center"/>
    </xf>
    <xf numFmtId="11" fontId="1" fillId="0" borderId="2" xfId="0" applyNumberFormat="1" applyFont="1" applyFill="1" applyBorder="1" applyAlignment="1">
      <alignment horizontal="center"/>
    </xf>
    <xf numFmtId="11" fontId="1" fillId="0" borderId="3" xfId="0" applyNumberFormat="1" applyFont="1" applyFill="1" applyBorder="1" applyAlignment="1">
      <alignment horizontal="center"/>
    </xf>
    <xf numFmtId="11" fontId="1" fillId="0" borderId="4" xfId="0" applyNumberFormat="1" applyFont="1" applyFill="1" applyBorder="1" applyAlignment="1">
      <alignment horizontal="left"/>
    </xf>
    <xf numFmtId="11" fontId="18" fillId="0" borderId="5" xfId="0" applyNumberFormat="1" applyFont="1" applyFill="1" applyBorder="1" applyAlignment="1">
      <alignment horizontal="left"/>
    </xf>
    <xf numFmtId="11" fontId="1" fillId="0" borderId="4" xfId="0" applyNumberFormat="1" applyFont="1" applyFill="1" applyBorder="1" applyAlignment="1">
      <alignment horizontal="center"/>
    </xf>
    <xf numFmtId="11" fontId="1" fillId="0" borderId="6" xfId="0" applyNumberFormat="1" applyFont="1" applyFill="1" applyBorder="1" applyAlignment="1">
      <alignment horizontal="center"/>
    </xf>
    <xf numFmtId="11" fontId="7" fillId="0" borderId="7" xfId="0" applyNumberFormat="1" applyFont="1" applyFill="1" applyBorder="1" applyAlignment="1">
      <alignment horizontal="center"/>
    </xf>
    <xf numFmtId="0" fontId="10" fillId="0" borderId="0" xfId="0" applyFont="1"/>
    <xf numFmtId="0" fontId="28" fillId="0" borderId="0" xfId="0" applyFont="1"/>
    <xf numFmtId="0" fontId="29" fillId="0" borderId="0" xfId="2" applyAlignment="1" applyProtection="1">
      <alignment horizontal="center"/>
    </xf>
    <xf numFmtId="11" fontId="4" fillId="0" borderId="1" xfId="0" applyNumberFormat="1" applyFont="1" applyFill="1" applyBorder="1" applyAlignment="1">
      <alignment horizontal="center" wrapText="1"/>
    </xf>
    <xf numFmtId="0" fontId="0" fillId="0" borderId="3" xfId="0" applyBorder="1" applyAlignment="1"/>
    <xf numFmtId="11" fontId="4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1" fontId="4" fillId="0" borderId="2" xfId="0" applyNumberFormat="1" applyFont="1" applyFill="1" applyBorder="1" applyAlignment="1">
      <alignment horizontal="center"/>
    </xf>
    <xf numFmtId="11" fontId="4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26</xdr:row>
      <xdr:rowOff>104775</xdr:rowOff>
    </xdr:from>
    <xdr:to>
      <xdr:col>19</xdr:col>
      <xdr:colOff>328246</xdr:colOff>
      <xdr:row>31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4419600"/>
          <a:ext cx="1528396" cy="86677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19</xdr:col>
      <xdr:colOff>309196</xdr:colOff>
      <xdr:row>59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8905875"/>
          <a:ext cx="1528396" cy="86677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19</xdr:col>
      <xdr:colOff>309196</xdr:colOff>
      <xdr:row>84</xdr:row>
      <xdr:rowOff>85725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13344525"/>
          <a:ext cx="1528396" cy="8667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82</xdr:row>
          <xdr:rowOff>38100</xdr:rowOff>
        </xdr:from>
        <xdr:to>
          <xdr:col>16</xdr:col>
          <xdr:colOff>600075</xdr:colOff>
          <xdr:row>96</xdr:row>
          <xdr:rowOff>190500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1"/>
  <dimension ref="A1:FJ9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RowHeight="12.75" x14ac:dyDescent="0.2"/>
  <cols>
    <col min="1" max="1" width="23" style="8" customWidth="1"/>
    <col min="2" max="2" width="16.42578125" style="150" bestFit="1" customWidth="1"/>
    <col min="3" max="3" width="16.140625" style="8" customWidth="1"/>
    <col min="4" max="4" width="13.28515625" style="43" customWidth="1"/>
    <col min="5" max="5" width="10.85546875" style="9" customWidth="1"/>
    <col min="6" max="6" width="10.42578125" style="9" customWidth="1"/>
    <col min="7" max="7" width="10.7109375" style="9" customWidth="1"/>
    <col min="8" max="8" width="10.5703125" style="8" customWidth="1"/>
    <col min="9" max="9" width="9.5703125" style="8" customWidth="1"/>
    <col min="10" max="10" width="11.85546875" style="8" bestFit="1" customWidth="1"/>
    <col min="11" max="11" width="12.85546875" style="8" bestFit="1" customWidth="1"/>
    <col min="12" max="15" width="9" style="8" bestFit="1" customWidth="1"/>
    <col min="16" max="16" width="8.42578125" style="9" bestFit="1" customWidth="1"/>
    <col min="17" max="17" width="9.140625" style="9"/>
    <col min="18" max="20" width="9.140625" style="8"/>
    <col min="21" max="21" width="8.85546875" style="8" bestFit="1" customWidth="1"/>
    <col min="22" max="22" width="9.140625" style="8"/>
    <col min="23" max="23" width="8.42578125" style="8" bestFit="1" customWidth="1"/>
    <col min="24" max="32" width="9.140625" style="11"/>
    <col min="33" max="33" width="17.85546875" style="11" customWidth="1"/>
    <col min="34" max="166" width="9.140625" style="11"/>
    <col min="167" max="16384" width="9.140625" style="8"/>
  </cols>
  <sheetData>
    <row r="1" spans="1:166" s="49" customFormat="1" ht="15.75" x14ac:dyDescent="0.25">
      <c r="A1" s="49" t="s">
        <v>93</v>
      </c>
      <c r="B1" s="151"/>
      <c r="D1" s="50"/>
      <c r="E1" s="50"/>
      <c r="F1" s="50"/>
      <c r="G1" s="50" t="s">
        <v>135</v>
      </c>
      <c r="P1" s="50"/>
      <c r="Q1" s="50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</row>
    <row r="2" spans="1:166" s="49" customFormat="1" ht="15.75" x14ac:dyDescent="0.25">
      <c r="B2" s="151"/>
      <c r="D2" s="50"/>
      <c r="E2" s="50"/>
      <c r="F2" s="50"/>
      <c r="G2" s="50"/>
      <c r="P2" s="50"/>
      <c r="Q2" s="50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</row>
    <row r="3" spans="1:166" ht="14.25" x14ac:dyDescent="0.2">
      <c r="A3" s="44" t="s">
        <v>122</v>
      </c>
      <c r="B3" s="118"/>
      <c r="E3" s="57">
        <v>20</v>
      </c>
      <c r="G3" s="118" t="s">
        <v>121</v>
      </c>
      <c r="I3" s="132">
        <v>1.2</v>
      </c>
      <c r="J3"/>
    </row>
    <row r="5" spans="1:166" s="3" customFormat="1" ht="40.5" customHeight="1" x14ac:dyDescent="0.2">
      <c r="A5" s="4" t="s">
        <v>82</v>
      </c>
      <c r="B5" s="28" t="s">
        <v>127</v>
      </c>
      <c r="C5" s="166" t="s">
        <v>84</v>
      </c>
      <c r="D5" s="167"/>
      <c r="E5" s="173" t="s">
        <v>87</v>
      </c>
      <c r="F5" s="169"/>
      <c r="G5" s="169"/>
      <c r="H5" s="168" t="s">
        <v>11</v>
      </c>
      <c r="I5" s="169"/>
      <c r="J5" s="26" t="s">
        <v>12</v>
      </c>
      <c r="K5" s="26" t="s">
        <v>132</v>
      </c>
      <c r="L5" s="168" t="s">
        <v>14</v>
      </c>
      <c r="M5" s="169"/>
      <c r="N5" s="172"/>
      <c r="O5" s="168" t="s">
        <v>133</v>
      </c>
      <c r="P5" s="169"/>
      <c r="Q5" s="169"/>
      <c r="R5" s="169"/>
      <c r="S5" s="169"/>
      <c r="T5" s="172"/>
      <c r="U5" s="166" t="s">
        <v>134</v>
      </c>
      <c r="V5" s="170"/>
      <c r="W5" s="17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</row>
    <row r="6" spans="1:166" s="3" customFormat="1" ht="14.25" x14ac:dyDescent="0.2">
      <c r="A6" s="5"/>
      <c r="B6" s="147"/>
      <c r="C6" s="162" t="s">
        <v>91</v>
      </c>
      <c r="D6" s="46" t="s">
        <v>92</v>
      </c>
      <c r="E6" s="25" t="s">
        <v>10</v>
      </c>
      <c r="F6" s="10" t="s">
        <v>7</v>
      </c>
      <c r="G6" s="45" t="s">
        <v>8</v>
      </c>
      <c r="H6" s="34" t="s">
        <v>3</v>
      </c>
      <c r="I6" s="27" t="s">
        <v>88</v>
      </c>
      <c r="J6" s="27" t="s">
        <v>89</v>
      </c>
      <c r="K6" s="27" t="s">
        <v>90</v>
      </c>
      <c r="L6" s="34" t="s">
        <v>13</v>
      </c>
      <c r="M6" s="27" t="s">
        <v>103</v>
      </c>
      <c r="N6" s="27" t="s">
        <v>83</v>
      </c>
      <c r="O6" s="174" t="s">
        <v>13</v>
      </c>
      <c r="P6" s="175"/>
      <c r="Q6" s="174" t="s">
        <v>16</v>
      </c>
      <c r="R6" s="176"/>
      <c r="S6" s="174" t="s">
        <v>86</v>
      </c>
      <c r="T6" s="175"/>
      <c r="U6" s="4" t="s">
        <v>6</v>
      </c>
      <c r="V6" s="36" t="s">
        <v>9</v>
      </c>
      <c r="W6" s="12" t="s">
        <v>17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66" s="35" customFormat="1" x14ac:dyDescent="0.2">
      <c r="A7" s="37"/>
      <c r="B7" s="148"/>
      <c r="C7" s="37"/>
      <c r="D7" s="17"/>
      <c r="E7" s="16"/>
      <c r="F7" s="16"/>
      <c r="G7" s="16"/>
      <c r="H7" s="37"/>
      <c r="I7" s="38"/>
      <c r="J7" s="38"/>
      <c r="K7" s="38"/>
      <c r="L7" s="37"/>
      <c r="M7" s="38"/>
      <c r="N7" s="38"/>
      <c r="O7" s="15" t="s">
        <v>10</v>
      </c>
      <c r="P7" s="47" t="s">
        <v>7</v>
      </c>
      <c r="Q7" s="15" t="s">
        <v>10</v>
      </c>
      <c r="R7" s="47" t="s">
        <v>7</v>
      </c>
      <c r="S7" s="15" t="s">
        <v>10</v>
      </c>
      <c r="T7" s="48" t="s">
        <v>7</v>
      </c>
      <c r="U7" s="37"/>
      <c r="V7" s="16"/>
      <c r="W7" s="3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8" spans="1:166" s="19" customFormat="1" x14ac:dyDescent="0.2">
      <c r="A8" s="21" t="s">
        <v>18</v>
      </c>
      <c r="B8" s="152"/>
      <c r="C8" s="136">
        <f>0.0435/20</f>
        <v>2.1749999999999999E-3</v>
      </c>
      <c r="D8" s="138">
        <f>C8*$E$3</f>
        <v>4.3499999999999997E-2</v>
      </c>
      <c r="E8" s="52">
        <v>2.7372745246224502E-9</v>
      </c>
      <c r="F8" s="52">
        <v>1.0379080189102375E-3</v>
      </c>
      <c r="G8" s="52">
        <v>0</v>
      </c>
      <c r="H8" s="54">
        <v>1</v>
      </c>
      <c r="I8" s="18">
        <f t="shared" ref="I8:I71" si="0">H8/1.2</f>
        <v>0.83333333333333337</v>
      </c>
      <c r="J8" s="18">
        <v>1E-4</v>
      </c>
      <c r="K8" s="18">
        <f t="shared" ref="K8:K71" si="1">H8*J8</f>
        <v>1E-4</v>
      </c>
      <c r="L8" s="22">
        <v>0.5</v>
      </c>
      <c r="M8" s="18">
        <v>0.3</v>
      </c>
      <c r="N8" s="18">
        <v>0.2</v>
      </c>
      <c r="O8" s="30">
        <f t="shared" ref="O8:O39" si="2">E8*$I$3*H8*J8*((L8+M8/2)+N8*0)</f>
        <v>2.1350741292055115E-13</v>
      </c>
      <c r="P8" s="31">
        <f t="shared" ref="P8:P39" si="3">F8*$I$3*H8*J8*((L8+M8/2)+N8*0.25)</f>
        <v>8.718427358845996E-8</v>
      </c>
      <c r="Q8" s="30">
        <f t="shared" ref="Q8:Q39" si="4">E8*H8*(N8+M8/2)</f>
        <v>9.5804608361785755E-10</v>
      </c>
      <c r="R8" s="31">
        <f t="shared" ref="R8:R39" si="5">F8*H8*(N8+M8/2)</f>
        <v>3.6326780661858309E-4</v>
      </c>
      <c r="S8" s="30">
        <f t="shared" ref="S8:S39" si="6">O8+Q8</f>
        <v>9.5825959103077808E-10</v>
      </c>
      <c r="T8" s="32">
        <f t="shared" ref="T8:T39" si="7">P8+R8</f>
        <v>3.6335499089217157E-4</v>
      </c>
      <c r="U8" s="54">
        <f t="shared" ref="U8:U39" si="8">IF(D8="N/A","N/A",H8*D8)</f>
        <v>4.3499999999999997E-2</v>
      </c>
      <c r="V8" s="59">
        <f t="shared" ref="V8:V39" si="9">SUM(S8:T8)</f>
        <v>3.633559491517626E-4</v>
      </c>
      <c r="W8" s="60">
        <f>SUM(U8:V8)</f>
        <v>4.3863355949151757E-2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</row>
    <row r="9" spans="1:166" s="19" customFormat="1" x14ac:dyDescent="0.2">
      <c r="A9" s="21" t="s">
        <v>19</v>
      </c>
      <c r="B9" s="149"/>
      <c r="C9" s="136">
        <v>0</v>
      </c>
      <c r="D9" s="138">
        <f t="shared" ref="D9:D72" si="10">C9*$E$3</f>
        <v>0</v>
      </c>
      <c r="E9" s="52">
        <v>3.4153359523688105E-6</v>
      </c>
      <c r="F9" s="52">
        <v>1.2719239007124255E-3</v>
      </c>
      <c r="G9" s="52">
        <v>0</v>
      </c>
      <c r="H9" s="54">
        <v>1</v>
      </c>
      <c r="I9" s="18">
        <f t="shared" si="0"/>
        <v>0.83333333333333337</v>
      </c>
      <c r="J9" s="18">
        <v>1E-4</v>
      </c>
      <c r="K9" s="18">
        <f t="shared" si="1"/>
        <v>1E-4</v>
      </c>
      <c r="L9" s="22">
        <v>1</v>
      </c>
      <c r="M9" s="18">
        <v>0</v>
      </c>
      <c r="N9" s="18">
        <v>0</v>
      </c>
      <c r="O9" s="22">
        <f t="shared" si="2"/>
        <v>4.0984031428425727E-10</v>
      </c>
      <c r="P9" s="18">
        <f t="shared" si="3"/>
        <v>1.5263086808549107E-7</v>
      </c>
      <c r="Q9" s="22">
        <f t="shared" si="4"/>
        <v>0</v>
      </c>
      <c r="R9" s="18">
        <f t="shared" si="5"/>
        <v>0</v>
      </c>
      <c r="S9" s="22">
        <f t="shared" si="6"/>
        <v>4.0984031428425727E-10</v>
      </c>
      <c r="T9" s="29">
        <f t="shared" si="7"/>
        <v>1.5263086808549107E-7</v>
      </c>
      <c r="U9" s="54">
        <f t="shared" si="8"/>
        <v>0</v>
      </c>
      <c r="V9" s="59">
        <f t="shared" si="9"/>
        <v>1.5304070839977533E-7</v>
      </c>
      <c r="W9" s="60">
        <f t="shared" ref="W9:W72" si="11">SUM(U9:V9)</f>
        <v>1.5304070839977533E-7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</row>
    <row r="10" spans="1:166" s="1" customFormat="1" x14ac:dyDescent="0.2">
      <c r="A10" s="6" t="s">
        <v>20</v>
      </c>
      <c r="B10" s="150" t="str">
        <f>A14</f>
        <v>Bird egg</v>
      </c>
      <c r="C10" s="140">
        <f>C14</f>
        <v>4.86E-4</v>
      </c>
      <c r="D10" s="141">
        <f t="shared" si="10"/>
        <v>9.7199999999999995E-3</v>
      </c>
      <c r="E10" s="43">
        <v>2.6904646897987724E-10</v>
      </c>
      <c r="F10" s="43">
        <v>8.4173431709889945E-4</v>
      </c>
      <c r="G10" s="43">
        <v>0</v>
      </c>
      <c r="H10" s="55">
        <v>1</v>
      </c>
      <c r="I10" s="9">
        <f t="shared" si="0"/>
        <v>0.83333333333333337</v>
      </c>
      <c r="J10" s="9">
        <v>1E-4</v>
      </c>
      <c r="K10" s="9">
        <f t="shared" si="1"/>
        <v>1E-4</v>
      </c>
      <c r="L10" s="13">
        <v>0</v>
      </c>
      <c r="M10" s="9">
        <v>0</v>
      </c>
      <c r="N10" s="9">
        <v>1</v>
      </c>
      <c r="O10" s="13">
        <f t="shared" si="2"/>
        <v>0</v>
      </c>
      <c r="P10" s="9">
        <f t="shared" si="3"/>
        <v>2.5252029512966984E-8</v>
      </c>
      <c r="Q10" s="13">
        <f t="shared" si="4"/>
        <v>2.6904646897987724E-10</v>
      </c>
      <c r="R10" s="9">
        <f t="shared" si="5"/>
        <v>8.4173431709889945E-4</v>
      </c>
      <c r="S10" s="13">
        <f t="shared" si="6"/>
        <v>2.6904646897987724E-10</v>
      </c>
      <c r="T10" s="14">
        <f t="shared" si="7"/>
        <v>8.4175956912841245E-4</v>
      </c>
      <c r="U10" s="55">
        <f t="shared" si="8"/>
        <v>9.7199999999999995E-3</v>
      </c>
      <c r="V10" s="58">
        <f t="shared" si="9"/>
        <v>8.4175983817488147E-4</v>
      </c>
      <c r="W10" s="61">
        <f t="shared" si="11"/>
        <v>1.0561759838174881E-2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</row>
    <row r="11" spans="1:166" s="19" customFormat="1" x14ac:dyDescent="0.2">
      <c r="A11" s="21" t="s">
        <v>22</v>
      </c>
      <c r="B11" s="152"/>
      <c r="C11" s="136">
        <f>0.0161/20</f>
        <v>8.0499999999999994E-4</v>
      </c>
      <c r="D11" s="138">
        <f t="shared" si="10"/>
        <v>1.61E-2</v>
      </c>
      <c r="E11" s="52">
        <v>4.4048549391140497E-10</v>
      </c>
      <c r="F11" s="52">
        <v>8.8972160560703869E-4</v>
      </c>
      <c r="G11" s="52">
        <v>0</v>
      </c>
      <c r="H11" s="54">
        <v>1</v>
      </c>
      <c r="I11" s="18">
        <f t="shared" si="0"/>
        <v>0.83333333333333337</v>
      </c>
      <c r="J11" s="18">
        <v>1E-4</v>
      </c>
      <c r="K11" s="18">
        <f t="shared" si="1"/>
        <v>1E-4</v>
      </c>
      <c r="L11" s="22">
        <v>0</v>
      </c>
      <c r="M11" s="18">
        <v>0.1</v>
      </c>
      <c r="N11" s="18">
        <v>0.9</v>
      </c>
      <c r="O11" s="22">
        <f t="shared" si="2"/>
        <v>2.6429129634684301E-15</v>
      </c>
      <c r="P11" s="18">
        <f t="shared" si="3"/>
        <v>2.936081298503228E-8</v>
      </c>
      <c r="Q11" s="22">
        <f t="shared" si="4"/>
        <v>4.1846121921583477E-10</v>
      </c>
      <c r="R11" s="18">
        <f t="shared" si="5"/>
        <v>8.4523552532668684E-4</v>
      </c>
      <c r="S11" s="22">
        <f t="shared" si="6"/>
        <v>4.1846386212879821E-10</v>
      </c>
      <c r="T11" s="29">
        <f t="shared" si="7"/>
        <v>8.4526488613967182E-4</v>
      </c>
      <c r="U11" s="54">
        <f t="shared" si="8"/>
        <v>1.61E-2</v>
      </c>
      <c r="V11" s="59">
        <f t="shared" si="9"/>
        <v>8.452653046035339E-4</v>
      </c>
      <c r="W11" s="60">
        <f t="shared" si="11"/>
        <v>1.6945265304603534E-2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</row>
    <row r="12" spans="1:166" s="1" customFormat="1" x14ac:dyDescent="0.2">
      <c r="A12" s="7" t="s">
        <v>23</v>
      </c>
      <c r="B12" s="150" t="str">
        <f>A17</f>
        <v>Carnivore mammal</v>
      </c>
      <c r="C12" s="140">
        <f>C17</f>
        <v>1.13E-4</v>
      </c>
      <c r="D12" s="141">
        <f t="shared" si="10"/>
        <v>2.2599999999999999E-3</v>
      </c>
      <c r="E12" s="43">
        <v>5.5794028476140406E-11</v>
      </c>
      <c r="F12" s="43">
        <v>6.863692064010765E-4</v>
      </c>
      <c r="G12" s="43">
        <v>0</v>
      </c>
      <c r="H12" s="55">
        <v>1</v>
      </c>
      <c r="I12" s="9">
        <f t="shared" si="0"/>
        <v>0.83333333333333337</v>
      </c>
      <c r="J12" s="9">
        <v>1E-4</v>
      </c>
      <c r="K12" s="9">
        <f t="shared" si="1"/>
        <v>1E-4</v>
      </c>
      <c r="L12" s="13">
        <v>0</v>
      </c>
      <c r="M12" s="9">
        <v>0.3</v>
      </c>
      <c r="N12" s="9">
        <v>0.5</v>
      </c>
      <c r="O12" s="13">
        <f t="shared" si="2"/>
        <v>1.0042925125705275E-15</v>
      </c>
      <c r="P12" s="9">
        <f t="shared" si="3"/>
        <v>2.2650183811235528E-8</v>
      </c>
      <c r="Q12" s="13">
        <f t="shared" si="4"/>
        <v>3.6266118509491264E-11</v>
      </c>
      <c r="R12" s="9">
        <f t="shared" si="5"/>
        <v>4.4613998416069973E-4</v>
      </c>
      <c r="S12" s="13">
        <f t="shared" si="6"/>
        <v>3.6267122802003833E-11</v>
      </c>
      <c r="T12" s="14">
        <f t="shared" si="7"/>
        <v>4.4616263434451095E-4</v>
      </c>
      <c r="U12" s="55">
        <f t="shared" si="8"/>
        <v>2.2599999999999999E-3</v>
      </c>
      <c r="V12" s="58">
        <f t="shared" si="9"/>
        <v>4.4616267061163377E-4</v>
      </c>
      <c r="W12" s="61">
        <f t="shared" si="11"/>
        <v>2.7061626706116337E-3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</row>
    <row r="13" spans="1:166" s="19" customFormat="1" x14ac:dyDescent="0.2">
      <c r="A13" s="21" t="s">
        <v>24</v>
      </c>
      <c r="B13" s="152"/>
      <c r="C13" s="136">
        <f>0.00313/20</f>
        <v>1.5650000000000001E-4</v>
      </c>
      <c r="D13" s="138">
        <f t="shared" si="10"/>
        <v>3.13E-3</v>
      </c>
      <c r="E13" s="52">
        <v>3.8619847592636381E-11</v>
      </c>
      <c r="F13" s="52">
        <v>7.4271352778780997E-4</v>
      </c>
      <c r="G13" s="52">
        <v>0</v>
      </c>
      <c r="H13" s="54">
        <v>1</v>
      </c>
      <c r="I13" s="18">
        <f t="shared" si="0"/>
        <v>0.83333333333333337</v>
      </c>
      <c r="J13" s="18">
        <v>1E-4</v>
      </c>
      <c r="K13" s="18">
        <f t="shared" si="1"/>
        <v>1E-4</v>
      </c>
      <c r="L13" s="22">
        <v>0</v>
      </c>
      <c r="M13" s="18">
        <v>0.5</v>
      </c>
      <c r="N13" s="18">
        <v>0.5</v>
      </c>
      <c r="O13" s="22">
        <f t="shared" si="2"/>
        <v>1.1585954277790915E-15</v>
      </c>
      <c r="P13" s="18">
        <f t="shared" si="3"/>
        <v>3.3422108750451446E-8</v>
      </c>
      <c r="Q13" s="22">
        <f t="shared" si="4"/>
        <v>2.8964885694477286E-11</v>
      </c>
      <c r="R13" s="18">
        <f t="shared" si="5"/>
        <v>5.5703514584085751E-4</v>
      </c>
      <c r="S13" s="22">
        <f t="shared" si="6"/>
        <v>2.8966044289905064E-11</v>
      </c>
      <c r="T13" s="29">
        <f t="shared" si="7"/>
        <v>5.57068567949608E-4</v>
      </c>
      <c r="U13" s="54">
        <f t="shared" si="8"/>
        <v>3.13E-3</v>
      </c>
      <c r="V13" s="59">
        <f t="shared" si="9"/>
        <v>5.570685969156523E-4</v>
      </c>
      <c r="W13" s="60">
        <f t="shared" si="11"/>
        <v>3.6870685969156523E-3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</row>
    <row r="14" spans="1:166" s="19" customFormat="1" x14ac:dyDescent="0.2">
      <c r="A14" s="21" t="s">
        <v>21</v>
      </c>
      <c r="B14" s="152"/>
      <c r="C14" s="136">
        <f>0.00972/20</f>
        <v>4.86E-4</v>
      </c>
      <c r="D14" s="138">
        <f t="shared" si="10"/>
        <v>9.7199999999999995E-3</v>
      </c>
      <c r="E14" s="52">
        <v>2.6904646897987724E-10</v>
      </c>
      <c r="F14" s="52">
        <v>8.4173431709889945E-4</v>
      </c>
      <c r="G14" s="52">
        <v>0</v>
      </c>
      <c r="H14" s="54">
        <v>1</v>
      </c>
      <c r="I14" s="18">
        <f t="shared" si="0"/>
        <v>0.83333333333333337</v>
      </c>
      <c r="J14" s="18">
        <v>1E-4</v>
      </c>
      <c r="K14" s="18">
        <f t="shared" si="1"/>
        <v>1E-4</v>
      </c>
      <c r="L14" s="22">
        <v>0</v>
      </c>
      <c r="M14" s="18">
        <v>1</v>
      </c>
      <c r="N14" s="18">
        <v>0</v>
      </c>
      <c r="O14" s="22">
        <f t="shared" si="2"/>
        <v>1.6142788138792637E-14</v>
      </c>
      <c r="P14" s="18">
        <f t="shared" si="3"/>
        <v>5.0504059025933967E-8</v>
      </c>
      <c r="Q14" s="22">
        <f t="shared" si="4"/>
        <v>1.3452323448993862E-10</v>
      </c>
      <c r="R14" s="18">
        <f t="shared" si="5"/>
        <v>4.2086715854944973E-4</v>
      </c>
      <c r="S14" s="22">
        <f t="shared" si="6"/>
        <v>1.3453937727807742E-10</v>
      </c>
      <c r="T14" s="29">
        <f t="shared" si="7"/>
        <v>4.2091766260847566E-4</v>
      </c>
      <c r="U14" s="54">
        <f t="shared" si="8"/>
        <v>9.7199999999999995E-3</v>
      </c>
      <c r="V14" s="59">
        <f t="shared" si="9"/>
        <v>4.2091779714785292E-4</v>
      </c>
      <c r="W14" s="60">
        <f t="shared" si="11"/>
        <v>1.0140917797147852E-2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s="1" customFormat="1" x14ac:dyDescent="0.2">
      <c r="A15" s="6" t="s">
        <v>25</v>
      </c>
      <c r="B15" s="150" t="str">
        <f>A55</f>
        <v>Reptile</v>
      </c>
      <c r="C15" s="140">
        <f>C55</f>
        <v>1.4350000000000002E-4</v>
      </c>
      <c r="D15" s="141">
        <f t="shared" si="10"/>
        <v>2.8700000000000002E-3</v>
      </c>
      <c r="E15" s="43">
        <v>9.5758956855187945E-11</v>
      </c>
      <c r="F15" s="43">
        <v>7.6430631480514698E-4</v>
      </c>
      <c r="G15" s="43">
        <v>0</v>
      </c>
      <c r="H15" s="55">
        <v>1</v>
      </c>
      <c r="I15" s="9">
        <f t="shared" si="0"/>
        <v>0.83333333333333337</v>
      </c>
      <c r="J15" s="9">
        <v>1E-4</v>
      </c>
      <c r="K15" s="9">
        <f t="shared" si="1"/>
        <v>1E-4</v>
      </c>
      <c r="L15" s="13">
        <v>0</v>
      </c>
      <c r="M15" s="9">
        <v>0.7</v>
      </c>
      <c r="N15" s="9">
        <v>0.1</v>
      </c>
      <c r="O15" s="13">
        <f t="shared" si="2"/>
        <v>4.0218761879178936E-15</v>
      </c>
      <c r="P15" s="9">
        <f t="shared" si="3"/>
        <v>3.4393784166231613E-8</v>
      </c>
      <c r="Q15" s="13">
        <f t="shared" si="4"/>
        <v>4.3091530584834569E-11</v>
      </c>
      <c r="R15" s="9">
        <f t="shared" si="5"/>
        <v>3.4393784166231612E-4</v>
      </c>
      <c r="S15" s="13">
        <f t="shared" si="6"/>
        <v>4.3095552461022487E-11</v>
      </c>
      <c r="T15" s="14">
        <f t="shared" si="7"/>
        <v>3.4397223544648236E-4</v>
      </c>
      <c r="U15" s="55">
        <f t="shared" si="8"/>
        <v>2.8700000000000002E-3</v>
      </c>
      <c r="V15" s="58">
        <f t="shared" si="9"/>
        <v>3.4397227854203482E-4</v>
      </c>
      <c r="W15" s="61">
        <f t="shared" si="11"/>
        <v>3.2139722785420348E-3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</row>
    <row r="16" spans="1:166" s="1" customFormat="1" x14ac:dyDescent="0.2">
      <c r="A16" s="6" t="s">
        <v>27</v>
      </c>
      <c r="B16" s="150" t="str">
        <f>A55</f>
        <v>Reptile</v>
      </c>
      <c r="C16" s="140">
        <f>C55</f>
        <v>1.4350000000000002E-4</v>
      </c>
      <c r="D16" s="141">
        <f t="shared" si="10"/>
        <v>2.8700000000000002E-3</v>
      </c>
      <c r="E16" s="43">
        <v>9.5758956855187945E-11</v>
      </c>
      <c r="F16" s="43">
        <v>7.6430631480514698E-4</v>
      </c>
      <c r="G16" s="43">
        <v>0</v>
      </c>
      <c r="H16" s="55">
        <v>1</v>
      </c>
      <c r="I16" s="9">
        <f t="shared" si="0"/>
        <v>0.83333333333333337</v>
      </c>
      <c r="J16" s="9">
        <v>1E-4</v>
      </c>
      <c r="K16" s="9">
        <f t="shared" si="1"/>
        <v>1E-4</v>
      </c>
      <c r="L16" s="13">
        <v>0</v>
      </c>
      <c r="M16" s="9">
        <v>0.7</v>
      </c>
      <c r="N16" s="9">
        <v>0.1</v>
      </c>
      <c r="O16" s="13">
        <f t="shared" si="2"/>
        <v>4.0218761879178936E-15</v>
      </c>
      <c r="P16" s="9">
        <f t="shared" si="3"/>
        <v>3.4393784166231613E-8</v>
      </c>
      <c r="Q16" s="13">
        <f t="shared" si="4"/>
        <v>4.3091530584834569E-11</v>
      </c>
      <c r="R16" s="9">
        <f t="shared" si="5"/>
        <v>3.4393784166231612E-4</v>
      </c>
      <c r="S16" s="13">
        <f t="shared" si="6"/>
        <v>4.3095552461022487E-11</v>
      </c>
      <c r="T16" s="14">
        <f t="shared" si="7"/>
        <v>3.4397223544648236E-4</v>
      </c>
      <c r="U16" s="55">
        <f t="shared" si="8"/>
        <v>2.8700000000000002E-3</v>
      </c>
      <c r="V16" s="58">
        <f t="shared" si="9"/>
        <v>3.4397227854203482E-4</v>
      </c>
      <c r="W16" s="61">
        <f t="shared" si="11"/>
        <v>3.2139722785420348E-3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</row>
    <row r="17" spans="1:166" s="19" customFormat="1" x14ac:dyDescent="0.2">
      <c r="A17" s="21" t="s">
        <v>120</v>
      </c>
      <c r="B17" s="152"/>
      <c r="C17" s="136">
        <f>0.00226/20</f>
        <v>1.13E-4</v>
      </c>
      <c r="D17" s="138">
        <f t="shared" si="10"/>
        <v>2.2599999999999999E-3</v>
      </c>
      <c r="E17" s="52">
        <v>5.5794028476140406E-11</v>
      </c>
      <c r="F17" s="52">
        <v>6.863692064010765E-4</v>
      </c>
      <c r="G17" s="52">
        <v>0</v>
      </c>
      <c r="H17" s="54">
        <v>1</v>
      </c>
      <c r="I17" s="18">
        <f t="shared" si="0"/>
        <v>0.83333333333333337</v>
      </c>
      <c r="J17" s="18">
        <v>1E-4</v>
      </c>
      <c r="K17" s="18">
        <f t="shared" si="1"/>
        <v>1E-4</v>
      </c>
      <c r="L17" s="22">
        <v>0.4</v>
      </c>
      <c r="M17" s="18">
        <v>0.6</v>
      </c>
      <c r="N17" s="18">
        <v>0</v>
      </c>
      <c r="O17" s="22">
        <f t="shared" si="2"/>
        <v>4.6866983919957941E-15</v>
      </c>
      <c r="P17" s="18">
        <f t="shared" si="3"/>
        <v>5.765501333769042E-8</v>
      </c>
      <c r="Q17" s="22">
        <f t="shared" si="4"/>
        <v>1.6738208542842122E-11</v>
      </c>
      <c r="R17" s="18">
        <f t="shared" si="5"/>
        <v>2.0591076192032293E-4</v>
      </c>
      <c r="S17" s="22">
        <f t="shared" si="6"/>
        <v>1.6742895241234119E-11</v>
      </c>
      <c r="T17" s="29">
        <f t="shared" si="7"/>
        <v>2.0596841693366061E-4</v>
      </c>
      <c r="U17" s="54">
        <f t="shared" si="8"/>
        <v>2.2599999999999999E-3</v>
      </c>
      <c r="V17" s="59">
        <f t="shared" si="9"/>
        <v>2.0596843367655585E-4</v>
      </c>
      <c r="W17" s="60">
        <f t="shared" si="11"/>
        <v>2.4659684336765558E-3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s="19" customFormat="1" x14ac:dyDescent="0.2">
      <c r="A18" s="21" t="s">
        <v>28</v>
      </c>
      <c r="B18" s="152"/>
      <c r="C18" s="136">
        <f>0.019/20</f>
        <v>9.5E-4</v>
      </c>
      <c r="D18" s="138">
        <f t="shared" si="10"/>
        <v>1.9E-2</v>
      </c>
      <c r="E18" s="52">
        <v>8.8444547133590006E-10</v>
      </c>
      <c r="F18" s="52">
        <v>9.3407059318415995E-4</v>
      </c>
      <c r="G18" s="52">
        <v>0</v>
      </c>
      <c r="H18" s="54">
        <v>1</v>
      </c>
      <c r="I18" s="18">
        <f t="shared" si="0"/>
        <v>0.83333333333333337</v>
      </c>
      <c r="J18" s="18">
        <v>1E-4</v>
      </c>
      <c r="K18" s="18">
        <f t="shared" si="1"/>
        <v>1E-4</v>
      </c>
      <c r="L18" s="22">
        <v>0</v>
      </c>
      <c r="M18" s="18">
        <v>0</v>
      </c>
      <c r="N18" s="18">
        <v>1</v>
      </c>
      <c r="O18" s="22">
        <f t="shared" si="2"/>
        <v>0</v>
      </c>
      <c r="P18" s="18">
        <f t="shared" si="3"/>
        <v>2.8022117795524796E-8</v>
      </c>
      <c r="Q18" s="22">
        <f t="shared" si="4"/>
        <v>8.8444547133590006E-10</v>
      </c>
      <c r="R18" s="18">
        <f t="shared" si="5"/>
        <v>9.3407059318415995E-4</v>
      </c>
      <c r="S18" s="22">
        <f t="shared" si="6"/>
        <v>8.8444547133590006E-10</v>
      </c>
      <c r="T18" s="29">
        <f t="shared" si="7"/>
        <v>9.3409861530195551E-4</v>
      </c>
      <c r="U18" s="54">
        <f t="shared" si="8"/>
        <v>1.9E-2</v>
      </c>
      <c r="V18" s="59">
        <f t="shared" si="9"/>
        <v>9.3409949974742679E-4</v>
      </c>
      <c r="W18" s="60">
        <f t="shared" si="11"/>
        <v>1.9934099499747428E-2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s="1" customFormat="1" x14ac:dyDescent="0.2">
      <c r="A19" s="7" t="s">
        <v>29</v>
      </c>
      <c r="B19" s="150" t="str">
        <f>A17</f>
        <v>Carnivore mammal</v>
      </c>
      <c r="C19" s="140">
        <f>C17</f>
        <v>1.13E-4</v>
      </c>
      <c r="D19" s="141">
        <f t="shared" si="10"/>
        <v>2.2599999999999999E-3</v>
      </c>
      <c r="E19" s="43">
        <v>5.5794028476140406E-11</v>
      </c>
      <c r="F19" s="43">
        <v>6.863692064010765E-4</v>
      </c>
      <c r="G19" s="43">
        <v>0</v>
      </c>
      <c r="H19" s="55">
        <v>1</v>
      </c>
      <c r="I19" s="9">
        <f t="shared" si="0"/>
        <v>0.83333333333333337</v>
      </c>
      <c r="J19" s="9">
        <v>1E-4</v>
      </c>
      <c r="K19" s="9">
        <f t="shared" si="1"/>
        <v>1E-4</v>
      </c>
      <c r="L19" s="13">
        <v>0</v>
      </c>
      <c r="M19" s="9">
        <v>0.3</v>
      </c>
      <c r="N19" s="9">
        <v>0.5</v>
      </c>
      <c r="O19" s="13">
        <f t="shared" si="2"/>
        <v>1.0042925125705275E-15</v>
      </c>
      <c r="P19" s="9">
        <f t="shared" si="3"/>
        <v>2.2650183811235528E-8</v>
      </c>
      <c r="Q19" s="13">
        <f t="shared" si="4"/>
        <v>3.6266118509491264E-11</v>
      </c>
      <c r="R19" s="9">
        <f t="shared" si="5"/>
        <v>4.4613998416069973E-4</v>
      </c>
      <c r="S19" s="13">
        <f t="shared" si="6"/>
        <v>3.6267122802003833E-11</v>
      </c>
      <c r="T19" s="14">
        <f t="shared" si="7"/>
        <v>4.4616263434451095E-4</v>
      </c>
      <c r="U19" s="55">
        <f t="shared" si="8"/>
        <v>2.2599999999999999E-3</v>
      </c>
      <c r="V19" s="58">
        <f t="shared" si="9"/>
        <v>4.4616267061163377E-4</v>
      </c>
      <c r="W19" s="61">
        <f t="shared" si="11"/>
        <v>2.7061626706116337E-3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s="1" customFormat="1" x14ac:dyDescent="0.2">
      <c r="A20" s="6" t="s">
        <v>30</v>
      </c>
      <c r="B20" s="150" t="str">
        <f>A55</f>
        <v>Reptile</v>
      </c>
      <c r="C20" s="140">
        <f>C55</f>
        <v>1.4350000000000002E-4</v>
      </c>
      <c r="D20" s="141">
        <f t="shared" si="10"/>
        <v>2.8700000000000002E-3</v>
      </c>
      <c r="E20" s="43">
        <v>9.5758956855187945E-11</v>
      </c>
      <c r="F20" s="43">
        <v>7.6430631480514698E-4</v>
      </c>
      <c r="G20" s="43">
        <v>0</v>
      </c>
      <c r="H20" s="55">
        <v>1</v>
      </c>
      <c r="I20" s="9">
        <f t="shared" si="0"/>
        <v>0.83333333333333337</v>
      </c>
      <c r="J20" s="9">
        <v>1E-4</v>
      </c>
      <c r="K20" s="9">
        <f t="shared" si="1"/>
        <v>1E-4</v>
      </c>
      <c r="L20" s="13">
        <v>0</v>
      </c>
      <c r="M20" s="9">
        <v>0.7</v>
      </c>
      <c r="N20" s="9">
        <v>0.1</v>
      </c>
      <c r="O20" s="13">
        <f t="shared" si="2"/>
        <v>4.0218761879178936E-15</v>
      </c>
      <c r="P20" s="9">
        <f t="shared" si="3"/>
        <v>3.4393784166231613E-8</v>
      </c>
      <c r="Q20" s="13">
        <f t="shared" si="4"/>
        <v>4.3091530584834569E-11</v>
      </c>
      <c r="R20" s="9">
        <f t="shared" si="5"/>
        <v>3.4393784166231612E-4</v>
      </c>
      <c r="S20" s="13">
        <f t="shared" si="6"/>
        <v>4.3095552461022487E-11</v>
      </c>
      <c r="T20" s="14">
        <f t="shared" si="7"/>
        <v>3.4397223544648236E-4</v>
      </c>
      <c r="U20" s="55">
        <f t="shared" si="8"/>
        <v>2.8700000000000002E-3</v>
      </c>
      <c r="V20" s="58">
        <f t="shared" si="9"/>
        <v>3.4397227854203482E-4</v>
      </c>
      <c r="W20" s="61">
        <f t="shared" si="11"/>
        <v>3.2139722785420348E-3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s="1" customFormat="1" x14ac:dyDescent="0.2">
      <c r="A21" s="7" t="s">
        <v>31</v>
      </c>
      <c r="B21" s="150" t="str">
        <f>A55</f>
        <v>Reptile</v>
      </c>
      <c r="C21" s="140">
        <f>C55</f>
        <v>1.4350000000000002E-4</v>
      </c>
      <c r="D21" s="141">
        <f t="shared" si="10"/>
        <v>2.8700000000000002E-3</v>
      </c>
      <c r="E21" s="43">
        <v>9.5758956855187945E-11</v>
      </c>
      <c r="F21" s="43">
        <v>7.6430631480514698E-4</v>
      </c>
      <c r="G21" s="43">
        <v>0</v>
      </c>
      <c r="H21" s="55">
        <v>1</v>
      </c>
      <c r="I21" s="9">
        <f t="shared" si="0"/>
        <v>0.83333333333333337</v>
      </c>
      <c r="J21" s="9">
        <v>1E-4</v>
      </c>
      <c r="K21" s="9">
        <f t="shared" si="1"/>
        <v>1E-4</v>
      </c>
      <c r="L21" s="13">
        <v>0</v>
      </c>
      <c r="M21" s="9">
        <v>0.5</v>
      </c>
      <c r="N21" s="9">
        <v>0.5</v>
      </c>
      <c r="O21" s="13">
        <f t="shared" si="2"/>
        <v>2.8727687056556386E-15</v>
      </c>
      <c r="P21" s="9">
        <f t="shared" si="3"/>
        <v>3.4393784166231613E-8</v>
      </c>
      <c r="Q21" s="13">
        <f t="shared" si="4"/>
        <v>7.1819217641390959E-11</v>
      </c>
      <c r="R21" s="9">
        <f t="shared" si="5"/>
        <v>5.7322973610386024E-4</v>
      </c>
      <c r="S21" s="13">
        <f t="shared" si="6"/>
        <v>7.1822090410096614E-11</v>
      </c>
      <c r="T21" s="14">
        <f t="shared" si="7"/>
        <v>5.7326412988802642E-4</v>
      </c>
      <c r="U21" s="55">
        <f t="shared" si="8"/>
        <v>2.8700000000000002E-3</v>
      </c>
      <c r="V21" s="58">
        <f t="shared" si="9"/>
        <v>5.732642017101168E-4</v>
      </c>
      <c r="W21" s="61">
        <f t="shared" si="11"/>
        <v>3.4432642017101171E-3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s="1" customFormat="1" x14ac:dyDescent="0.2">
      <c r="A22" s="7" t="s">
        <v>32</v>
      </c>
      <c r="B22" s="150" t="str">
        <f>A18</f>
        <v>Caterpillar</v>
      </c>
      <c r="C22" s="140">
        <f>C18</f>
        <v>9.5E-4</v>
      </c>
      <c r="D22" s="141">
        <f t="shared" si="10"/>
        <v>1.9E-2</v>
      </c>
      <c r="E22" s="43">
        <v>8.8444547133590006E-10</v>
      </c>
      <c r="F22" s="43">
        <v>9.3407059318415995E-4</v>
      </c>
      <c r="G22" s="43">
        <v>0</v>
      </c>
      <c r="H22" s="55">
        <v>1</v>
      </c>
      <c r="I22" s="9">
        <f t="shared" si="0"/>
        <v>0.83333333333333337</v>
      </c>
      <c r="J22" s="9">
        <v>1E-4</v>
      </c>
      <c r="K22" s="9">
        <f t="shared" si="1"/>
        <v>1E-4</v>
      </c>
      <c r="L22" s="13">
        <v>0</v>
      </c>
      <c r="M22" s="9">
        <v>0.5</v>
      </c>
      <c r="N22" s="9">
        <v>0.5</v>
      </c>
      <c r="O22" s="13">
        <f t="shared" si="2"/>
        <v>2.6533364140077004E-14</v>
      </c>
      <c r="P22" s="9">
        <f t="shared" si="3"/>
        <v>4.2033176693287196E-8</v>
      </c>
      <c r="Q22" s="13">
        <f t="shared" si="4"/>
        <v>6.6333410350192505E-10</v>
      </c>
      <c r="R22" s="9">
        <f t="shared" si="5"/>
        <v>7.0055294488811991E-4</v>
      </c>
      <c r="S22" s="13">
        <f t="shared" si="6"/>
        <v>6.6336063686606508E-10</v>
      </c>
      <c r="T22" s="14">
        <f t="shared" si="7"/>
        <v>7.0059497806481319E-4</v>
      </c>
      <c r="U22" s="55">
        <f t="shared" si="8"/>
        <v>1.9E-2</v>
      </c>
      <c r="V22" s="58">
        <f t="shared" si="9"/>
        <v>7.0059564142545001E-4</v>
      </c>
      <c r="W22" s="61">
        <f t="shared" si="11"/>
        <v>1.9700595641425449E-2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s="1" customFormat="1" x14ac:dyDescent="0.2">
      <c r="A23" s="6" t="s">
        <v>33</v>
      </c>
      <c r="B23" s="150" t="str">
        <f>A14</f>
        <v>Bird egg</v>
      </c>
      <c r="C23" s="140">
        <f>C14</f>
        <v>4.86E-4</v>
      </c>
      <c r="D23" s="141">
        <f t="shared" si="10"/>
        <v>9.7199999999999995E-3</v>
      </c>
      <c r="E23" s="43">
        <v>2.6904646897987724E-10</v>
      </c>
      <c r="F23" s="43">
        <v>8.4173431709889945E-4</v>
      </c>
      <c r="G23" s="43">
        <v>0</v>
      </c>
      <c r="H23" s="55">
        <v>1</v>
      </c>
      <c r="I23" s="9">
        <f t="shared" si="0"/>
        <v>0.83333333333333337</v>
      </c>
      <c r="J23" s="9">
        <v>1E-4</v>
      </c>
      <c r="K23" s="9">
        <f t="shared" si="1"/>
        <v>1E-4</v>
      </c>
      <c r="L23" s="13">
        <v>0.3</v>
      </c>
      <c r="M23" s="9">
        <v>0.6</v>
      </c>
      <c r="N23" s="9">
        <v>0.1</v>
      </c>
      <c r="O23" s="13">
        <f t="shared" si="2"/>
        <v>1.9371345766551163E-14</v>
      </c>
      <c r="P23" s="9">
        <f t="shared" si="3"/>
        <v>6.3130073782417459E-8</v>
      </c>
      <c r="Q23" s="13">
        <f t="shared" si="4"/>
        <v>1.076185875919509E-10</v>
      </c>
      <c r="R23" s="9">
        <f t="shared" si="5"/>
        <v>3.3669372683955978E-4</v>
      </c>
      <c r="S23" s="13">
        <f t="shared" si="6"/>
        <v>1.0763795893771744E-10</v>
      </c>
      <c r="T23" s="14">
        <f t="shared" si="7"/>
        <v>3.3675685691334222E-4</v>
      </c>
      <c r="U23" s="55">
        <f t="shared" si="8"/>
        <v>9.7199999999999995E-3</v>
      </c>
      <c r="V23" s="58">
        <f t="shared" si="9"/>
        <v>3.3675696455130115E-4</v>
      </c>
      <c r="W23" s="61">
        <f t="shared" si="11"/>
        <v>1.00567569645513E-2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1:166" s="1" customFormat="1" x14ac:dyDescent="0.2">
      <c r="A24" s="7" t="s">
        <v>35</v>
      </c>
      <c r="B24" s="150" t="str">
        <f>A13</f>
        <v>Bird</v>
      </c>
      <c r="C24" s="140">
        <f>C13</f>
        <v>1.5650000000000001E-4</v>
      </c>
      <c r="D24" s="141">
        <f t="shared" si="10"/>
        <v>3.13E-3</v>
      </c>
      <c r="E24" s="43">
        <v>3.8619847592636381E-11</v>
      </c>
      <c r="F24" s="43">
        <v>7.4271352778780997E-4</v>
      </c>
      <c r="G24" s="43">
        <v>0</v>
      </c>
      <c r="H24" s="55">
        <v>1</v>
      </c>
      <c r="I24" s="9">
        <f t="shared" si="0"/>
        <v>0.83333333333333337</v>
      </c>
      <c r="J24" s="9">
        <v>1E-4</v>
      </c>
      <c r="K24" s="9">
        <f t="shared" si="1"/>
        <v>1E-4</v>
      </c>
      <c r="L24" s="13">
        <v>0</v>
      </c>
      <c r="M24" s="9">
        <v>0.5</v>
      </c>
      <c r="N24" s="9">
        <v>0.5</v>
      </c>
      <c r="O24" s="13">
        <f t="shared" si="2"/>
        <v>1.1585954277790915E-15</v>
      </c>
      <c r="P24" s="9">
        <f t="shared" si="3"/>
        <v>3.3422108750451446E-8</v>
      </c>
      <c r="Q24" s="13">
        <f t="shared" si="4"/>
        <v>2.8964885694477286E-11</v>
      </c>
      <c r="R24" s="9">
        <f t="shared" si="5"/>
        <v>5.5703514584085751E-4</v>
      </c>
      <c r="S24" s="13">
        <f t="shared" si="6"/>
        <v>2.8966044289905064E-11</v>
      </c>
      <c r="T24" s="14">
        <f t="shared" si="7"/>
        <v>5.57068567949608E-4</v>
      </c>
      <c r="U24" s="55">
        <f t="shared" si="8"/>
        <v>3.13E-3</v>
      </c>
      <c r="V24" s="58">
        <f t="shared" si="9"/>
        <v>5.570685969156523E-4</v>
      </c>
      <c r="W24" s="61">
        <f t="shared" si="11"/>
        <v>3.6870685969156523E-3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</row>
    <row r="25" spans="1:166" s="1" customFormat="1" x14ac:dyDescent="0.2">
      <c r="A25" s="7" t="s">
        <v>36</v>
      </c>
      <c r="B25" s="150" t="str">
        <f>A35</f>
        <v>Herb</v>
      </c>
      <c r="C25" s="140">
        <f>C35</f>
        <v>3.875E-3</v>
      </c>
      <c r="D25" s="141">
        <f t="shared" si="10"/>
        <v>7.7499999999999999E-2</v>
      </c>
      <c r="E25" s="43">
        <v>3.5895689505665411E-9</v>
      </c>
      <c r="F25" s="43">
        <v>1.0703208511680543E-3</v>
      </c>
      <c r="G25" s="43">
        <v>0</v>
      </c>
      <c r="H25" s="55">
        <v>1</v>
      </c>
      <c r="I25" s="9">
        <f t="shared" si="0"/>
        <v>0.83333333333333337</v>
      </c>
      <c r="J25" s="9">
        <v>1E-4</v>
      </c>
      <c r="K25" s="9">
        <f t="shared" si="1"/>
        <v>1E-4</v>
      </c>
      <c r="L25" s="13">
        <v>1</v>
      </c>
      <c r="M25" s="9">
        <v>0</v>
      </c>
      <c r="N25" s="9">
        <v>0.5</v>
      </c>
      <c r="O25" s="13">
        <f t="shared" si="2"/>
        <v>4.3074827406798497E-13</v>
      </c>
      <c r="P25" s="9">
        <f t="shared" si="3"/>
        <v>1.4449331490768733E-7</v>
      </c>
      <c r="Q25" s="13">
        <f t="shared" si="4"/>
        <v>1.7947844752832705E-9</v>
      </c>
      <c r="R25" s="9">
        <f t="shared" si="5"/>
        <v>5.3516042558402713E-4</v>
      </c>
      <c r="S25" s="13">
        <f t="shared" si="6"/>
        <v>1.7952152235573385E-9</v>
      </c>
      <c r="T25" s="14">
        <f t="shared" si="7"/>
        <v>5.3530491889893482E-4</v>
      </c>
      <c r="U25" s="55">
        <f t="shared" si="8"/>
        <v>7.7499999999999999E-2</v>
      </c>
      <c r="V25" s="58">
        <f t="shared" si="9"/>
        <v>5.3530671411415836E-4</v>
      </c>
      <c r="W25" s="61">
        <f t="shared" si="11"/>
        <v>7.8035306714114155E-2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6" s="19" customFormat="1" x14ac:dyDescent="0.2">
      <c r="A26" s="21" t="s">
        <v>38</v>
      </c>
      <c r="B26" s="152"/>
      <c r="C26" s="136">
        <f>0.014/20</f>
        <v>6.9999999999999999E-4</v>
      </c>
      <c r="D26" s="138">
        <f t="shared" si="10"/>
        <v>1.4E-2</v>
      </c>
      <c r="E26" s="52">
        <v>8.7322063769215696E-10</v>
      </c>
      <c r="F26" s="52">
        <v>9.3006335935374692E-4</v>
      </c>
      <c r="G26" s="52">
        <v>0</v>
      </c>
      <c r="H26" s="54">
        <v>1</v>
      </c>
      <c r="I26" s="18">
        <f t="shared" si="0"/>
        <v>0.83333333333333337</v>
      </c>
      <c r="J26" s="18">
        <v>1E-4</v>
      </c>
      <c r="K26" s="18">
        <f t="shared" si="1"/>
        <v>1E-4</v>
      </c>
      <c r="L26" s="22">
        <v>1</v>
      </c>
      <c r="M26" s="18">
        <v>0</v>
      </c>
      <c r="N26" s="18">
        <v>0</v>
      </c>
      <c r="O26" s="22">
        <f t="shared" si="2"/>
        <v>1.0478647652305883E-13</v>
      </c>
      <c r="P26" s="18">
        <f t="shared" si="3"/>
        <v>1.1160760312244963E-7</v>
      </c>
      <c r="Q26" s="22">
        <f t="shared" si="4"/>
        <v>0</v>
      </c>
      <c r="R26" s="18">
        <f t="shared" si="5"/>
        <v>0</v>
      </c>
      <c r="S26" s="22">
        <f t="shared" si="6"/>
        <v>1.0478647652305883E-13</v>
      </c>
      <c r="T26" s="29">
        <f t="shared" si="7"/>
        <v>1.1160760312244963E-7</v>
      </c>
      <c r="U26" s="54">
        <f t="shared" si="8"/>
        <v>1.4E-2</v>
      </c>
      <c r="V26" s="59">
        <f t="shared" si="9"/>
        <v>1.1160770790892615E-7</v>
      </c>
      <c r="W26" s="60">
        <f t="shared" si="11"/>
        <v>1.4000111607707909E-2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6" s="1" customFormat="1" x14ac:dyDescent="0.2">
      <c r="A27" s="7" t="s">
        <v>39</v>
      </c>
      <c r="B27" s="150" t="str">
        <f>A35</f>
        <v>Herb</v>
      </c>
      <c r="C27" s="140">
        <f>C35</f>
        <v>3.875E-3</v>
      </c>
      <c r="D27" s="141">
        <f t="shared" si="10"/>
        <v>7.7499999999999999E-2</v>
      </c>
      <c r="E27" s="43">
        <v>3.5895689505665411E-9</v>
      </c>
      <c r="F27" s="43">
        <v>1.0703208511680543E-3</v>
      </c>
      <c r="G27" s="43">
        <v>0</v>
      </c>
      <c r="H27" s="55">
        <v>1</v>
      </c>
      <c r="I27" s="9">
        <f t="shared" si="0"/>
        <v>0.83333333333333337</v>
      </c>
      <c r="J27" s="9">
        <v>1E-4</v>
      </c>
      <c r="K27" s="9">
        <f t="shared" si="1"/>
        <v>1E-4</v>
      </c>
      <c r="L27" s="13">
        <v>1</v>
      </c>
      <c r="M27" s="9">
        <v>0</v>
      </c>
      <c r="N27" s="9">
        <v>0.5</v>
      </c>
      <c r="O27" s="13">
        <f t="shared" si="2"/>
        <v>4.3074827406798497E-13</v>
      </c>
      <c r="P27" s="9">
        <f t="shared" si="3"/>
        <v>1.4449331490768733E-7</v>
      </c>
      <c r="Q27" s="13">
        <f t="shared" si="4"/>
        <v>1.7947844752832705E-9</v>
      </c>
      <c r="R27" s="9">
        <f t="shared" si="5"/>
        <v>5.3516042558402713E-4</v>
      </c>
      <c r="S27" s="13">
        <f t="shared" si="6"/>
        <v>1.7952152235573385E-9</v>
      </c>
      <c r="T27" s="14">
        <f t="shared" si="7"/>
        <v>5.3530491889893482E-4</v>
      </c>
      <c r="U27" s="55">
        <f t="shared" si="8"/>
        <v>7.7499999999999999E-2</v>
      </c>
      <c r="V27" s="58">
        <f t="shared" si="9"/>
        <v>5.3530671411415836E-4</v>
      </c>
      <c r="W27" s="61">
        <f t="shared" si="11"/>
        <v>7.8035306714114155E-2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</row>
    <row r="28" spans="1:166" s="19" customFormat="1" x14ac:dyDescent="0.2">
      <c r="A28" s="21" t="s">
        <v>40</v>
      </c>
      <c r="B28" s="152"/>
      <c r="C28" s="136">
        <f>0.0775/20</f>
        <v>3.875E-3</v>
      </c>
      <c r="D28" s="138">
        <f t="shared" si="10"/>
        <v>7.7499999999999999E-2</v>
      </c>
      <c r="E28" s="52">
        <v>4.0247292871370828E-10</v>
      </c>
      <c r="F28" s="52">
        <v>8.8463035682028368E-4</v>
      </c>
      <c r="G28" s="52">
        <v>0</v>
      </c>
      <c r="H28" s="54">
        <v>1</v>
      </c>
      <c r="I28" s="18">
        <f t="shared" si="0"/>
        <v>0.83333333333333337</v>
      </c>
      <c r="J28" s="18">
        <v>1E-4</v>
      </c>
      <c r="K28" s="18">
        <f t="shared" si="1"/>
        <v>1E-4</v>
      </c>
      <c r="L28" s="22">
        <v>1</v>
      </c>
      <c r="M28" s="18">
        <v>0</v>
      </c>
      <c r="N28" s="18">
        <v>0.5</v>
      </c>
      <c r="O28" s="22">
        <f t="shared" si="2"/>
        <v>4.8296751445644998E-14</v>
      </c>
      <c r="P28" s="18">
        <f t="shared" si="3"/>
        <v>1.1942509817073829E-7</v>
      </c>
      <c r="Q28" s="22">
        <f t="shared" si="4"/>
        <v>2.0123646435685414E-10</v>
      </c>
      <c r="R28" s="18">
        <f t="shared" si="5"/>
        <v>4.4231517841014184E-4</v>
      </c>
      <c r="S28" s="22">
        <f t="shared" si="6"/>
        <v>2.0128476110829979E-10</v>
      </c>
      <c r="T28" s="29">
        <f t="shared" si="7"/>
        <v>4.4243460350831256E-4</v>
      </c>
      <c r="U28" s="54">
        <f t="shared" si="8"/>
        <v>7.7499999999999999E-2</v>
      </c>
      <c r="V28" s="59">
        <f t="shared" si="9"/>
        <v>4.4243480479307367E-4</v>
      </c>
      <c r="W28" s="60">
        <f t="shared" si="11"/>
        <v>7.794243480479307E-2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</row>
    <row r="29" spans="1:166" s="1" customFormat="1" x14ac:dyDescent="0.2">
      <c r="A29" s="6" t="s">
        <v>41</v>
      </c>
      <c r="B29" s="150" t="str">
        <f>A55</f>
        <v>Reptile</v>
      </c>
      <c r="C29" s="140">
        <f>C55</f>
        <v>1.4350000000000002E-4</v>
      </c>
      <c r="D29" s="141">
        <f t="shared" si="10"/>
        <v>2.8700000000000002E-3</v>
      </c>
      <c r="E29" s="43">
        <v>9.5758956855187945E-11</v>
      </c>
      <c r="F29" s="43">
        <v>7.6430631480514698E-4</v>
      </c>
      <c r="G29" s="43">
        <v>0</v>
      </c>
      <c r="H29" s="55">
        <v>1</v>
      </c>
      <c r="I29" s="9">
        <f t="shared" si="0"/>
        <v>0.83333333333333337</v>
      </c>
      <c r="J29" s="9">
        <v>1E-4</v>
      </c>
      <c r="K29" s="9">
        <f t="shared" si="1"/>
        <v>1E-4</v>
      </c>
      <c r="L29" s="13">
        <v>0</v>
      </c>
      <c r="M29" s="9">
        <v>0.3</v>
      </c>
      <c r="N29" s="9">
        <v>0.5</v>
      </c>
      <c r="O29" s="13">
        <f t="shared" si="2"/>
        <v>1.7236612233933831E-15</v>
      </c>
      <c r="P29" s="9">
        <f t="shared" si="3"/>
        <v>2.522210838856985E-8</v>
      </c>
      <c r="Q29" s="13">
        <f t="shared" si="4"/>
        <v>6.2243321955872165E-11</v>
      </c>
      <c r="R29" s="9">
        <f t="shared" si="5"/>
        <v>4.967991046233456E-4</v>
      </c>
      <c r="S29" s="13">
        <f t="shared" si="6"/>
        <v>6.2245045617095563E-11</v>
      </c>
      <c r="T29" s="14">
        <f t="shared" si="7"/>
        <v>4.9682432673173421E-4</v>
      </c>
      <c r="U29" s="55">
        <f t="shared" si="8"/>
        <v>2.8700000000000002E-3</v>
      </c>
      <c r="V29" s="58">
        <f t="shared" si="9"/>
        <v>4.9682438897677981E-4</v>
      </c>
      <c r="W29" s="61">
        <f t="shared" si="11"/>
        <v>3.3668243889767801E-3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</row>
    <row r="30" spans="1:166" s="1" customFormat="1" x14ac:dyDescent="0.2">
      <c r="A30" s="7" t="s">
        <v>42</v>
      </c>
      <c r="B30" s="150" t="str">
        <f>A36</f>
        <v>Herbivore mammal</v>
      </c>
      <c r="C30" s="140">
        <f>C36</f>
        <v>1.495E-4</v>
      </c>
      <c r="D30" s="141">
        <f t="shared" si="10"/>
        <v>2.99E-3</v>
      </c>
      <c r="E30" s="43">
        <v>3.4869370032445529E-11</v>
      </c>
      <c r="F30" s="43">
        <v>7.1408200065876362E-4</v>
      </c>
      <c r="G30" s="43">
        <v>0</v>
      </c>
      <c r="H30" s="55">
        <v>1</v>
      </c>
      <c r="I30" s="9">
        <f t="shared" si="0"/>
        <v>0.83333333333333337</v>
      </c>
      <c r="J30" s="9">
        <v>1E-4</v>
      </c>
      <c r="K30" s="9">
        <f t="shared" si="1"/>
        <v>1E-4</v>
      </c>
      <c r="L30" s="13">
        <v>0</v>
      </c>
      <c r="M30" s="9">
        <v>0.7</v>
      </c>
      <c r="N30" s="9">
        <v>0.1</v>
      </c>
      <c r="O30" s="13">
        <f t="shared" si="2"/>
        <v>1.464513541362712E-15</v>
      </c>
      <c r="P30" s="9">
        <f t="shared" si="3"/>
        <v>3.2133690029644362E-8</v>
      </c>
      <c r="Q30" s="13">
        <f t="shared" si="4"/>
        <v>1.5691216514600488E-11</v>
      </c>
      <c r="R30" s="9">
        <f t="shared" si="5"/>
        <v>3.213369002964436E-4</v>
      </c>
      <c r="S30" s="13">
        <f t="shared" si="6"/>
        <v>1.569268102814185E-11</v>
      </c>
      <c r="T30" s="14">
        <f t="shared" si="7"/>
        <v>3.2136903398647326E-4</v>
      </c>
      <c r="U30" s="55">
        <f t="shared" si="8"/>
        <v>2.99E-3</v>
      </c>
      <c r="V30" s="58">
        <f t="shared" si="9"/>
        <v>3.213690496791543E-4</v>
      </c>
      <c r="W30" s="61">
        <f t="shared" si="11"/>
        <v>3.3113690496791542E-3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</row>
    <row r="31" spans="1:166" s="1" customFormat="1" x14ac:dyDescent="0.2">
      <c r="A31" s="7" t="s">
        <v>43</v>
      </c>
      <c r="B31" s="150" t="str">
        <f>A55</f>
        <v>Reptile</v>
      </c>
      <c r="C31" s="140">
        <f>C55</f>
        <v>1.4350000000000002E-4</v>
      </c>
      <c r="D31" s="141">
        <f t="shared" si="10"/>
        <v>2.8700000000000002E-3</v>
      </c>
      <c r="E31" s="43">
        <v>9.5758956855187945E-11</v>
      </c>
      <c r="F31" s="43">
        <v>7.6430631480514698E-4</v>
      </c>
      <c r="G31" s="43">
        <v>0</v>
      </c>
      <c r="H31" s="55">
        <v>1</v>
      </c>
      <c r="I31" s="9">
        <f t="shared" si="0"/>
        <v>0.83333333333333337</v>
      </c>
      <c r="J31" s="9">
        <v>1E-4</v>
      </c>
      <c r="K31" s="9">
        <f t="shared" si="1"/>
        <v>1E-4</v>
      </c>
      <c r="L31" s="13">
        <v>0.1</v>
      </c>
      <c r="M31" s="9">
        <v>0.9</v>
      </c>
      <c r="N31" s="9">
        <v>0</v>
      </c>
      <c r="O31" s="13">
        <f t="shared" si="2"/>
        <v>6.3200911524424052E-15</v>
      </c>
      <c r="P31" s="9">
        <f t="shared" si="3"/>
        <v>5.04442167771397E-8</v>
      </c>
      <c r="Q31" s="13">
        <f t="shared" si="4"/>
        <v>4.3091530584834575E-11</v>
      </c>
      <c r="R31" s="9">
        <f t="shared" si="5"/>
        <v>3.4393784166231617E-4</v>
      </c>
      <c r="S31" s="13">
        <f t="shared" si="6"/>
        <v>4.309785067598702E-11</v>
      </c>
      <c r="T31" s="14">
        <f t="shared" si="7"/>
        <v>3.4398828587909333E-4</v>
      </c>
      <c r="U31" s="55">
        <f t="shared" si="8"/>
        <v>2.8700000000000002E-3</v>
      </c>
      <c r="V31" s="58">
        <f t="shared" si="9"/>
        <v>3.4398832897694403E-4</v>
      </c>
      <c r="W31" s="61">
        <f t="shared" si="11"/>
        <v>3.2139883289769443E-3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</row>
    <row r="32" spans="1:166" s="1" customFormat="1" x14ac:dyDescent="0.2">
      <c r="A32" s="7" t="s">
        <v>44</v>
      </c>
      <c r="B32" s="150" t="str">
        <f>A14</f>
        <v>Bird egg</v>
      </c>
      <c r="C32" s="140">
        <f>C14</f>
        <v>4.86E-4</v>
      </c>
      <c r="D32" s="141">
        <f t="shared" si="10"/>
        <v>9.7199999999999995E-3</v>
      </c>
      <c r="E32" s="43">
        <v>2.6904646897987724E-10</v>
      </c>
      <c r="F32" s="43">
        <v>8.4173431709889945E-4</v>
      </c>
      <c r="G32" s="43">
        <v>0</v>
      </c>
      <c r="H32" s="55">
        <v>1</v>
      </c>
      <c r="I32" s="9">
        <f t="shared" si="0"/>
        <v>0.83333333333333337</v>
      </c>
      <c r="J32" s="9">
        <v>1E-4</v>
      </c>
      <c r="K32" s="9">
        <f t="shared" si="1"/>
        <v>1E-4</v>
      </c>
      <c r="L32" s="13">
        <v>0</v>
      </c>
      <c r="M32" s="9">
        <v>0</v>
      </c>
      <c r="N32" s="9">
        <v>1</v>
      </c>
      <c r="O32" s="13">
        <f t="shared" si="2"/>
        <v>0</v>
      </c>
      <c r="P32" s="9">
        <f t="shared" si="3"/>
        <v>2.5252029512966984E-8</v>
      </c>
      <c r="Q32" s="13">
        <f t="shared" si="4"/>
        <v>2.6904646897987724E-10</v>
      </c>
      <c r="R32" s="9">
        <f t="shared" si="5"/>
        <v>8.4173431709889945E-4</v>
      </c>
      <c r="S32" s="13">
        <f t="shared" si="6"/>
        <v>2.6904646897987724E-10</v>
      </c>
      <c r="T32" s="14">
        <f t="shared" si="7"/>
        <v>8.4175956912841245E-4</v>
      </c>
      <c r="U32" s="55">
        <f t="shared" si="8"/>
        <v>9.7199999999999995E-3</v>
      </c>
      <c r="V32" s="58">
        <f t="shared" si="9"/>
        <v>8.4175983817488147E-4</v>
      </c>
      <c r="W32" s="61">
        <f t="shared" si="11"/>
        <v>1.0561759838174881E-2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</row>
    <row r="33" spans="1:166" s="1" customFormat="1" x14ac:dyDescent="0.2">
      <c r="A33" s="7" t="s">
        <v>45</v>
      </c>
      <c r="B33" s="150" t="str">
        <f>A36</f>
        <v>Herbivore mammal</v>
      </c>
      <c r="C33" s="140">
        <f>C36</f>
        <v>1.495E-4</v>
      </c>
      <c r="D33" s="141">
        <f t="shared" si="10"/>
        <v>2.99E-3</v>
      </c>
      <c r="E33" s="43">
        <v>3.4869370032445529E-11</v>
      </c>
      <c r="F33" s="43">
        <v>7.1408200065876362E-4</v>
      </c>
      <c r="G33" s="43">
        <v>0</v>
      </c>
      <c r="H33" s="55">
        <v>1</v>
      </c>
      <c r="I33" s="9">
        <f t="shared" si="0"/>
        <v>0.83333333333333337</v>
      </c>
      <c r="J33" s="9">
        <v>1E-4</v>
      </c>
      <c r="K33" s="9">
        <f t="shared" si="1"/>
        <v>1E-4</v>
      </c>
      <c r="L33" s="13">
        <v>0</v>
      </c>
      <c r="M33" s="9">
        <v>0.7</v>
      </c>
      <c r="N33" s="9">
        <v>0.1</v>
      </c>
      <c r="O33" s="13">
        <f t="shared" si="2"/>
        <v>1.464513541362712E-15</v>
      </c>
      <c r="P33" s="9">
        <f t="shared" si="3"/>
        <v>3.2133690029644362E-8</v>
      </c>
      <c r="Q33" s="13">
        <f t="shared" si="4"/>
        <v>1.5691216514600488E-11</v>
      </c>
      <c r="R33" s="9">
        <f t="shared" si="5"/>
        <v>3.213369002964436E-4</v>
      </c>
      <c r="S33" s="13">
        <f t="shared" si="6"/>
        <v>1.569268102814185E-11</v>
      </c>
      <c r="T33" s="14">
        <f t="shared" si="7"/>
        <v>3.2136903398647326E-4</v>
      </c>
      <c r="U33" s="55">
        <f t="shared" si="8"/>
        <v>2.99E-3</v>
      </c>
      <c r="V33" s="58">
        <f t="shared" si="9"/>
        <v>3.213690496791543E-4</v>
      </c>
      <c r="W33" s="61">
        <f t="shared" si="11"/>
        <v>3.3113690496791542E-3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</row>
    <row r="34" spans="1:166" s="1" customFormat="1" x14ac:dyDescent="0.2">
      <c r="A34" s="6" t="s">
        <v>131</v>
      </c>
      <c r="B34" s="150" t="str">
        <f>A55</f>
        <v>Reptile</v>
      </c>
      <c r="C34" s="140">
        <f>C55</f>
        <v>1.4350000000000002E-4</v>
      </c>
      <c r="D34" s="141">
        <f t="shared" si="10"/>
        <v>2.8700000000000002E-3</v>
      </c>
      <c r="E34" s="43">
        <v>9.5758956855187945E-11</v>
      </c>
      <c r="F34" s="43">
        <v>7.6430631480514698E-4</v>
      </c>
      <c r="G34" s="43">
        <v>0</v>
      </c>
      <c r="H34" s="55">
        <v>1</v>
      </c>
      <c r="I34" s="9">
        <f t="shared" si="0"/>
        <v>0.83333333333333337</v>
      </c>
      <c r="J34" s="9">
        <v>1E-4</v>
      </c>
      <c r="K34" s="9">
        <f t="shared" si="1"/>
        <v>1E-4</v>
      </c>
      <c r="L34" s="13">
        <v>0</v>
      </c>
      <c r="M34" s="9">
        <v>0.5</v>
      </c>
      <c r="N34" s="9">
        <v>0.5</v>
      </c>
      <c r="O34" s="13">
        <f t="shared" si="2"/>
        <v>2.8727687056556386E-15</v>
      </c>
      <c r="P34" s="9">
        <f t="shared" si="3"/>
        <v>3.4393784166231613E-8</v>
      </c>
      <c r="Q34" s="13">
        <f t="shared" si="4"/>
        <v>7.1819217641390959E-11</v>
      </c>
      <c r="R34" s="9">
        <f t="shared" si="5"/>
        <v>5.7322973610386024E-4</v>
      </c>
      <c r="S34" s="13">
        <f t="shared" si="6"/>
        <v>7.1822090410096614E-11</v>
      </c>
      <c r="T34" s="14">
        <f t="shared" si="7"/>
        <v>5.7326412988802642E-4</v>
      </c>
      <c r="U34" s="55">
        <f t="shared" si="8"/>
        <v>2.8700000000000002E-3</v>
      </c>
      <c r="V34" s="58">
        <f t="shared" si="9"/>
        <v>5.732642017101168E-4</v>
      </c>
      <c r="W34" s="61">
        <f t="shared" si="11"/>
        <v>3.4432642017101171E-3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</row>
    <row r="35" spans="1:166" s="19" customFormat="1" x14ac:dyDescent="0.2">
      <c r="A35" s="21" t="s">
        <v>37</v>
      </c>
      <c r="B35" s="152"/>
      <c r="C35" s="136">
        <f>0.0775/20</f>
        <v>3.875E-3</v>
      </c>
      <c r="D35" s="138">
        <f t="shared" si="10"/>
        <v>7.7499999999999999E-2</v>
      </c>
      <c r="E35" s="52">
        <v>3.5895689505665411E-9</v>
      </c>
      <c r="F35" s="52">
        <v>1.0703208511680543E-3</v>
      </c>
      <c r="G35" s="52">
        <v>0</v>
      </c>
      <c r="H35" s="54">
        <v>1</v>
      </c>
      <c r="I35" s="18">
        <f t="shared" si="0"/>
        <v>0.83333333333333337</v>
      </c>
      <c r="J35" s="18">
        <v>1E-4</v>
      </c>
      <c r="K35" s="18">
        <f t="shared" si="1"/>
        <v>1E-4</v>
      </c>
      <c r="L35" s="22">
        <v>1</v>
      </c>
      <c r="M35" s="18">
        <v>0</v>
      </c>
      <c r="N35" s="18">
        <v>0.5</v>
      </c>
      <c r="O35" s="22">
        <f t="shared" si="2"/>
        <v>4.3074827406798497E-13</v>
      </c>
      <c r="P35" s="18">
        <f t="shared" si="3"/>
        <v>1.4449331490768733E-7</v>
      </c>
      <c r="Q35" s="22">
        <f t="shared" si="4"/>
        <v>1.7947844752832705E-9</v>
      </c>
      <c r="R35" s="18">
        <f t="shared" si="5"/>
        <v>5.3516042558402713E-4</v>
      </c>
      <c r="S35" s="22">
        <f t="shared" si="6"/>
        <v>1.7952152235573385E-9</v>
      </c>
      <c r="T35" s="29">
        <f t="shared" si="7"/>
        <v>5.3530491889893482E-4</v>
      </c>
      <c r="U35" s="54">
        <f t="shared" si="8"/>
        <v>7.7499999999999999E-2</v>
      </c>
      <c r="V35" s="59">
        <f t="shared" si="9"/>
        <v>5.3530671411415836E-4</v>
      </c>
      <c r="W35" s="60">
        <f t="shared" si="11"/>
        <v>7.8035306714114155E-2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</row>
    <row r="36" spans="1:166" s="19" customFormat="1" x14ac:dyDescent="0.2">
      <c r="A36" s="21" t="s">
        <v>119</v>
      </c>
      <c r="B36" s="152"/>
      <c r="C36" s="136">
        <f>0.00299/20</f>
        <v>1.495E-4</v>
      </c>
      <c r="D36" s="138">
        <f t="shared" si="10"/>
        <v>2.99E-3</v>
      </c>
      <c r="E36" s="52">
        <v>3.4869370032445529E-11</v>
      </c>
      <c r="F36" s="52">
        <v>7.1408200065876362E-4</v>
      </c>
      <c r="G36" s="52">
        <v>0</v>
      </c>
      <c r="H36" s="54">
        <v>1</v>
      </c>
      <c r="I36" s="18">
        <f t="shared" si="0"/>
        <v>0.83333333333333337</v>
      </c>
      <c r="J36" s="18">
        <v>1E-4</v>
      </c>
      <c r="K36" s="18">
        <f t="shared" si="1"/>
        <v>1E-4</v>
      </c>
      <c r="L36" s="22">
        <v>0.5</v>
      </c>
      <c r="M36" s="18">
        <v>0.5</v>
      </c>
      <c r="N36" s="18">
        <v>0</v>
      </c>
      <c r="O36" s="22">
        <f t="shared" si="2"/>
        <v>3.1382433029200977E-15</v>
      </c>
      <c r="P36" s="18">
        <f t="shared" si="3"/>
        <v>6.4267380059288724E-8</v>
      </c>
      <c r="Q36" s="22">
        <f t="shared" si="4"/>
        <v>8.7173425081113823E-12</v>
      </c>
      <c r="R36" s="18">
        <f t="shared" si="5"/>
        <v>1.7852050016469091E-4</v>
      </c>
      <c r="S36" s="22">
        <f t="shared" si="6"/>
        <v>8.7204807514143024E-12</v>
      </c>
      <c r="T36" s="29">
        <f t="shared" si="7"/>
        <v>1.7858476754475019E-4</v>
      </c>
      <c r="U36" s="54">
        <f t="shared" si="8"/>
        <v>2.99E-3</v>
      </c>
      <c r="V36" s="59">
        <f t="shared" si="9"/>
        <v>1.7858477626523094E-4</v>
      </c>
      <c r="W36" s="60">
        <f t="shared" si="11"/>
        <v>3.1685847762652308E-3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6" s="1" customFormat="1" x14ac:dyDescent="0.2">
      <c r="A37" s="6" t="s">
        <v>46</v>
      </c>
      <c r="B37" s="150" t="str">
        <f>A55</f>
        <v>Reptile</v>
      </c>
      <c r="C37" s="140">
        <f>C55</f>
        <v>1.4350000000000002E-4</v>
      </c>
      <c r="D37" s="141">
        <f t="shared" si="10"/>
        <v>2.8700000000000002E-3</v>
      </c>
      <c r="E37" s="43">
        <v>9.5758956855187945E-11</v>
      </c>
      <c r="F37" s="43">
        <v>7.6430631480514698E-4</v>
      </c>
      <c r="G37" s="43">
        <v>0</v>
      </c>
      <c r="H37" s="55">
        <v>1</v>
      </c>
      <c r="I37" s="9">
        <f t="shared" si="0"/>
        <v>0.83333333333333337</v>
      </c>
      <c r="J37" s="9">
        <v>1E-4</v>
      </c>
      <c r="K37" s="9">
        <f t="shared" si="1"/>
        <v>1E-4</v>
      </c>
      <c r="L37" s="13">
        <v>0</v>
      </c>
      <c r="M37" s="9">
        <v>0.5</v>
      </c>
      <c r="N37" s="9">
        <v>0.5</v>
      </c>
      <c r="O37" s="13">
        <f t="shared" si="2"/>
        <v>2.8727687056556386E-15</v>
      </c>
      <c r="P37" s="9">
        <f t="shared" si="3"/>
        <v>3.4393784166231613E-8</v>
      </c>
      <c r="Q37" s="13">
        <f t="shared" si="4"/>
        <v>7.1819217641390959E-11</v>
      </c>
      <c r="R37" s="9">
        <f t="shared" si="5"/>
        <v>5.7322973610386024E-4</v>
      </c>
      <c r="S37" s="13">
        <f t="shared" si="6"/>
        <v>7.1822090410096614E-11</v>
      </c>
      <c r="T37" s="14">
        <f t="shared" si="7"/>
        <v>5.7326412988802642E-4</v>
      </c>
      <c r="U37" s="55">
        <f t="shared" si="8"/>
        <v>2.8700000000000002E-3</v>
      </c>
      <c r="V37" s="58">
        <f t="shared" si="9"/>
        <v>5.732642017101168E-4</v>
      </c>
      <c r="W37" s="61">
        <f t="shared" si="11"/>
        <v>3.4432642017101171E-3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</row>
    <row r="38" spans="1:166" s="1" customFormat="1" x14ac:dyDescent="0.2">
      <c r="A38" s="6" t="s">
        <v>47</v>
      </c>
      <c r="B38" s="150" t="str">
        <f>A55</f>
        <v>Reptile</v>
      </c>
      <c r="C38" s="140">
        <f>C55</f>
        <v>1.4350000000000002E-4</v>
      </c>
      <c r="D38" s="141">
        <f t="shared" si="10"/>
        <v>2.8700000000000002E-3</v>
      </c>
      <c r="E38" s="43">
        <v>9.5758956855187945E-11</v>
      </c>
      <c r="F38" s="43">
        <v>7.6430631480514698E-4</v>
      </c>
      <c r="G38" s="43">
        <v>0</v>
      </c>
      <c r="H38" s="55">
        <v>1</v>
      </c>
      <c r="I38" s="9">
        <f t="shared" si="0"/>
        <v>0.83333333333333337</v>
      </c>
      <c r="J38" s="9">
        <v>1E-4</v>
      </c>
      <c r="K38" s="9">
        <f t="shared" si="1"/>
        <v>1E-4</v>
      </c>
      <c r="L38" s="13">
        <v>0</v>
      </c>
      <c r="M38" s="9">
        <v>0.3</v>
      </c>
      <c r="N38" s="9">
        <v>0.5</v>
      </c>
      <c r="O38" s="13">
        <f t="shared" si="2"/>
        <v>1.7236612233933831E-15</v>
      </c>
      <c r="P38" s="9">
        <f t="shared" si="3"/>
        <v>2.522210838856985E-8</v>
      </c>
      <c r="Q38" s="13">
        <f t="shared" si="4"/>
        <v>6.2243321955872165E-11</v>
      </c>
      <c r="R38" s="9">
        <f t="shared" si="5"/>
        <v>4.967991046233456E-4</v>
      </c>
      <c r="S38" s="13">
        <f t="shared" si="6"/>
        <v>6.2245045617095563E-11</v>
      </c>
      <c r="T38" s="14">
        <f t="shared" si="7"/>
        <v>4.9682432673173421E-4</v>
      </c>
      <c r="U38" s="55">
        <f t="shared" si="8"/>
        <v>2.8700000000000002E-3</v>
      </c>
      <c r="V38" s="58">
        <f t="shared" si="9"/>
        <v>4.9682438897677981E-4</v>
      </c>
      <c r="W38" s="61">
        <f t="shared" si="11"/>
        <v>3.3668243889767801E-3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6" s="1" customFormat="1" x14ac:dyDescent="0.2">
      <c r="A39" s="7" t="s">
        <v>48</v>
      </c>
      <c r="B39" s="150" t="str">
        <f>A36</f>
        <v>Herbivore mammal</v>
      </c>
      <c r="C39" s="140">
        <f>C36</f>
        <v>1.495E-4</v>
      </c>
      <c r="D39" s="141">
        <f t="shared" si="10"/>
        <v>2.99E-3</v>
      </c>
      <c r="E39" s="43">
        <v>3.4869370032445529E-11</v>
      </c>
      <c r="F39" s="43">
        <v>7.1408200065876362E-4</v>
      </c>
      <c r="G39" s="43">
        <v>0</v>
      </c>
      <c r="H39" s="55">
        <v>1</v>
      </c>
      <c r="I39" s="9">
        <f t="shared" si="0"/>
        <v>0.83333333333333337</v>
      </c>
      <c r="J39" s="9">
        <v>1E-4</v>
      </c>
      <c r="K39" s="9">
        <f t="shared" si="1"/>
        <v>1E-4</v>
      </c>
      <c r="L39" s="13">
        <v>0</v>
      </c>
      <c r="M39" s="9">
        <v>0.7</v>
      </c>
      <c r="N39" s="9">
        <v>0.1</v>
      </c>
      <c r="O39" s="13">
        <f t="shared" si="2"/>
        <v>1.464513541362712E-15</v>
      </c>
      <c r="P39" s="9">
        <f t="shared" si="3"/>
        <v>3.2133690029644362E-8</v>
      </c>
      <c r="Q39" s="13">
        <f t="shared" si="4"/>
        <v>1.5691216514600488E-11</v>
      </c>
      <c r="R39" s="9">
        <f t="shared" si="5"/>
        <v>3.213369002964436E-4</v>
      </c>
      <c r="S39" s="13">
        <f t="shared" si="6"/>
        <v>1.569268102814185E-11</v>
      </c>
      <c r="T39" s="14">
        <f t="shared" si="7"/>
        <v>3.2136903398647326E-4</v>
      </c>
      <c r="U39" s="55">
        <f t="shared" si="8"/>
        <v>2.99E-3</v>
      </c>
      <c r="V39" s="58">
        <f t="shared" si="9"/>
        <v>3.213690496791543E-4</v>
      </c>
      <c r="W39" s="61">
        <f t="shared" si="11"/>
        <v>3.3113690496791542E-3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6" s="1" customFormat="1" x14ac:dyDescent="0.2">
      <c r="A40" s="7" t="s">
        <v>49</v>
      </c>
      <c r="B40" s="150" t="str">
        <f>A17</f>
        <v>Carnivore mammal</v>
      </c>
      <c r="C40" s="140">
        <f>C17</f>
        <v>1.13E-4</v>
      </c>
      <c r="D40" s="141">
        <f t="shared" si="10"/>
        <v>2.2599999999999999E-3</v>
      </c>
      <c r="E40" s="43">
        <v>5.5794028476140406E-11</v>
      </c>
      <c r="F40" s="43">
        <v>6.863692064010765E-4</v>
      </c>
      <c r="G40" s="43">
        <v>0</v>
      </c>
      <c r="H40" s="55">
        <v>1</v>
      </c>
      <c r="I40" s="9">
        <f t="shared" si="0"/>
        <v>0.83333333333333337</v>
      </c>
      <c r="J40" s="9">
        <v>1E-4</v>
      </c>
      <c r="K40" s="9">
        <f t="shared" si="1"/>
        <v>1E-4</v>
      </c>
      <c r="L40" s="13">
        <v>0</v>
      </c>
      <c r="M40" s="9">
        <v>0.7</v>
      </c>
      <c r="N40" s="9">
        <v>0.1</v>
      </c>
      <c r="O40" s="13">
        <f t="shared" ref="O40:O71" si="12">E40*$I$3*H40*J40*((L40+M40/2)+N40*0)</f>
        <v>2.3433491959978971E-15</v>
      </c>
      <c r="P40" s="9">
        <f t="shared" ref="P40:P76" si="13">F40*$I$3*H40*J40*((L40+M40/2)+N40*0.25)</f>
        <v>3.0886614288048443E-8</v>
      </c>
      <c r="Q40" s="13">
        <f t="shared" ref="Q40:Q76" si="14">E40*H40*(N40+M40/2)</f>
        <v>2.5107312814263179E-11</v>
      </c>
      <c r="R40" s="9">
        <f t="shared" ref="R40:R76" si="15">F40*H40*(N40+M40/2)</f>
        <v>3.0886614288048439E-4</v>
      </c>
      <c r="S40" s="13">
        <f t="shared" ref="S40:S76" si="16">O40+Q40</f>
        <v>2.5109656163459177E-11</v>
      </c>
      <c r="T40" s="14">
        <f t="shared" ref="T40:T76" si="17">P40+R40</f>
        <v>3.0889702949477244E-4</v>
      </c>
      <c r="U40" s="55">
        <f t="shared" ref="U40:U76" si="18">IF(D40="N/A","N/A",H40*D40)</f>
        <v>2.2599999999999999E-3</v>
      </c>
      <c r="V40" s="58">
        <f t="shared" ref="V40:V76" si="19">SUM(S40:T40)</f>
        <v>3.088970546044286E-4</v>
      </c>
      <c r="W40" s="61">
        <f t="shared" si="11"/>
        <v>2.5688970546044283E-3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</row>
    <row r="41" spans="1:166" s="1" customFormat="1" x14ac:dyDescent="0.2">
      <c r="A41" s="6" t="s">
        <v>129</v>
      </c>
      <c r="B41" s="150" t="str">
        <f>A55</f>
        <v>Reptile</v>
      </c>
      <c r="C41" s="140">
        <f>C55</f>
        <v>1.4350000000000002E-4</v>
      </c>
      <c r="D41" s="141">
        <f t="shared" si="10"/>
        <v>2.8700000000000002E-3</v>
      </c>
      <c r="E41" s="43">
        <v>9.5758956855187945E-11</v>
      </c>
      <c r="F41" s="43">
        <v>7.6430631480514698E-4</v>
      </c>
      <c r="G41" s="43">
        <v>0</v>
      </c>
      <c r="H41" s="55">
        <v>1</v>
      </c>
      <c r="I41" s="9">
        <f t="shared" si="0"/>
        <v>0.83333333333333337</v>
      </c>
      <c r="J41" s="9">
        <v>1E-4</v>
      </c>
      <c r="K41" s="9">
        <f t="shared" si="1"/>
        <v>1E-4</v>
      </c>
      <c r="L41" s="13">
        <v>0</v>
      </c>
      <c r="M41" s="9">
        <v>0.7</v>
      </c>
      <c r="N41" s="9">
        <v>0.1</v>
      </c>
      <c r="O41" s="13">
        <f t="shared" si="12"/>
        <v>4.0218761879178936E-15</v>
      </c>
      <c r="P41" s="9">
        <f t="shared" si="13"/>
        <v>3.4393784166231613E-8</v>
      </c>
      <c r="Q41" s="13">
        <f t="shared" si="14"/>
        <v>4.3091530584834569E-11</v>
      </c>
      <c r="R41" s="9">
        <f t="shared" si="15"/>
        <v>3.4393784166231612E-4</v>
      </c>
      <c r="S41" s="13">
        <f t="shared" si="16"/>
        <v>4.3095552461022487E-11</v>
      </c>
      <c r="T41" s="14">
        <f t="shared" si="17"/>
        <v>3.4397223544648236E-4</v>
      </c>
      <c r="U41" s="55">
        <f t="shared" si="18"/>
        <v>2.8700000000000002E-3</v>
      </c>
      <c r="V41" s="58">
        <f t="shared" si="19"/>
        <v>3.4397227854203482E-4</v>
      </c>
      <c r="W41" s="61">
        <f t="shared" si="11"/>
        <v>3.2139722785420348E-3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</row>
    <row r="42" spans="1:166" s="1" customFormat="1" x14ac:dyDescent="0.2">
      <c r="A42" s="6" t="s">
        <v>50</v>
      </c>
      <c r="B42" s="150" t="str">
        <f>A14</f>
        <v>Bird egg</v>
      </c>
      <c r="C42" s="140">
        <f>C14</f>
        <v>4.86E-4</v>
      </c>
      <c r="D42" s="141">
        <f t="shared" si="10"/>
        <v>9.7199999999999995E-3</v>
      </c>
      <c r="E42" s="43">
        <v>2.6904646897987724E-10</v>
      </c>
      <c r="F42" s="43">
        <v>8.4173431709889945E-4</v>
      </c>
      <c r="G42" s="43">
        <v>0</v>
      </c>
      <c r="H42" s="55">
        <v>1</v>
      </c>
      <c r="I42" s="9">
        <f t="shared" si="0"/>
        <v>0.83333333333333337</v>
      </c>
      <c r="J42" s="9">
        <v>1E-4</v>
      </c>
      <c r="K42" s="9">
        <f t="shared" si="1"/>
        <v>1E-4</v>
      </c>
      <c r="L42" s="13">
        <v>0</v>
      </c>
      <c r="M42" s="9">
        <v>0</v>
      </c>
      <c r="N42" s="9">
        <v>1</v>
      </c>
      <c r="O42" s="13">
        <f t="shared" si="12"/>
        <v>0</v>
      </c>
      <c r="P42" s="9">
        <f t="shared" si="13"/>
        <v>2.5252029512966984E-8</v>
      </c>
      <c r="Q42" s="13">
        <f t="shared" si="14"/>
        <v>2.6904646897987724E-10</v>
      </c>
      <c r="R42" s="9">
        <f t="shared" si="15"/>
        <v>8.4173431709889945E-4</v>
      </c>
      <c r="S42" s="13">
        <f t="shared" si="16"/>
        <v>2.6904646897987724E-10</v>
      </c>
      <c r="T42" s="14">
        <f t="shared" si="17"/>
        <v>8.4175956912841245E-4</v>
      </c>
      <c r="U42" s="55">
        <f t="shared" si="18"/>
        <v>9.7199999999999995E-3</v>
      </c>
      <c r="V42" s="58">
        <f t="shared" si="19"/>
        <v>8.4175983817488147E-4</v>
      </c>
      <c r="W42" s="61">
        <f t="shared" si="11"/>
        <v>1.0561759838174881E-2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</row>
    <row r="43" spans="1:166" s="19" customFormat="1" x14ac:dyDescent="0.2">
      <c r="A43" s="21" t="s">
        <v>51</v>
      </c>
      <c r="B43" s="152"/>
      <c r="C43" s="136">
        <f>0.0775/20</f>
        <v>3.875E-3</v>
      </c>
      <c r="D43" s="138">
        <f t="shared" si="10"/>
        <v>7.7499999999999999E-2</v>
      </c>
      <c r="E43" s="52">
        <v>1.5755094228701934E-9</v>
      </c>
      <c r="F43" s="52">
        <v>9.6878725976191698E-4</v>
      </c>
      <c r="G43" s="52">
        <v>0</v>
      </c>
      <c r="H43" s="54">
        <v>1</v>
      </c>
      <c r="I43" s="18">
        <f t="shared" si="0"/>
        <v>0.83333333333333337</v>
      </c>
      <c r="J43" s="18">
        <v>1E-4</v>
      </c>
      <c r="K43" s="18">
        <f t="shared" si="1"/>
        <v>1E-4</v>
      </c>
      <c r="L43" s="22">
        <v>0</v>
      </c>
      <c r="M43" s="18">
        <v>1</v>
      </c>
      <c r="N43" s="18">
        <v>0</v>
      </c>
      <c r="O43" s="22">
        <f t="shared" si="12"/>
        <v>9.4530565372211606E-14</v>
      </c>
      <c r="P43" s="18">
        <f t="shared" si="13"/>
        <v>5.8127235585715018E-8</v>
      </c>
      <c r="Q43" s="22">
        <f t="shared" si="14"/>
        <v>7.8775471143509672E-10</v>
      </c>
      <c r="R43" s="18">
        <f t="shared" si="15"/>
        <v>4.8439362988095849E-4</v>
      </c>
      <c r="S43" s="22">
        <f t="shared" si="16"/>
        <v>7.8784924200046895E-10</v>
      </c>
      <c r="T43" s="29">
        <f t="shared" si="17"/>
        <v>4.8445175711654421E-4</v>
      </c>
      <c r="U43" s="54">
        <f t="shared" si="18"/>
        <v>7.7499999999999999E-2</v>
      </c>
      <c r="V43" s="59">
        <f t="shared" si="19"/>
        <v>4.8445254496578622E-4</v>
      </c>
      <c r="W43" s="60">
        <f t="shared" si="11"/>
        <v>7.798445254496579E-2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</row>
    <row r="44" spans="1:166" s="1" customFormat="1" x14ac:dyDescent="0.2">
      <c r="A44" s="6" t="s">
        <v>52</v>
      </c>
      <c r="B44" s="150" t="str">
        <f>A55</f>
        <v>Reptile</v>
      </c>
      <c r="C44" s="140">
        <f>C55</f>
        <v>1.4350000000000002E-4</v>
      </c>
      <c r="D44" s="141">
        <f t="shared" si="10"/>
        <v>2.8700000000000002E-3</v>
      </c>
      <c r="E44" s="43">
        <v>9.5758956855187945E-11</v>
      </c>
      <c r="F44" s="43">
        <v>7.6430631480514698E-4</v>
      </c>
      <c r="G44" s="43">
        <v>0</v>
      </c>
      <c r="H44" s="55">
        <v>1</v>
      </c>
      <c r="I44" s="9">
        <f t="shared" si="0"/>
        <v>0.83333333333333337</v>
      </c>
      <c r="J44" s="9">
        <v>1E-4</v>
      </c>
      <c r="K44" s="9">
        <f t="shared" si="1"/>
        <v>1E-4</v>
      </c>
      <c r="L44" s="13">
        <v>0</v>
      </c>
      <c r="M44" s="9">
        <v>0.5</v>
      </c>
      <c r="N44" s="9">
        <v>0.5</v>
      </c>
      <c r="O44" s="13">
        <f t="shared" si="12"/>
        <v>2.8727687056556386E-15</v>
      </c>
      <c r="P44" s="9">
        <f t="shared" si="13"/>
        <v>3.4393784166231613E-8</v>
      </c>
      <c r="Q44" s="13">
        <f t="shared" si="14"/>
        <v>7.1819217641390959E-11</v>
      </c>
      <c r="R44" s="9">
        <f t="shared" si="15"/>
        <v>5.7322973610386024E-4</v>
      </c>
      <c r="S44" s="13">
        <f t="shared" si="16"/>
        <v>7.1822090410096614E-11</v>
      </c>
      <c r="T44" s="14">
        <f t="shared" si="17"/>
        <v>5.7326412988802642E-4</v>
      </c>
      <c r="U44" s="55">
        <f t="shared" si="18"/>
        <v>2.8700000000000002E-3</v>
      </c>
      <c r="V44" s="58">
        <f t="shared" si="19"/>
        <v>5.732642017101168E-4</v>
      </c>
      <c r="W44" s="61">
        <f t="shared" si="11"/>
        <v>3.4432642017101171E-3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</row>
    <row r="45" spans="1:166" s="1" customFormat="1" x14ac:dyDescent="0.2">
      <c r="A45" s="6" t="s">
        <v>53</v>
      </c>
      <c r="B45" s="150" t="str">
        <f>A55</f>
        <v>Reptile</v>
      </c>
      <c r="C45" s="140">
        <f>C55</f>
        <v>1.4350000000000002E-4</v>
      </c>
      <c r="D45" s="141">
        <f t="shared" si="10"/>
        <v>2.8700000000000002E-3</v>
      </c>
      <c r="E45" s="43">
        <v>9.5758956855187945E-11</v>
      </c>
      <c r="F45" s="43">
        <v>7.6430631480514698E-4</v>
      </c>
      <c r="G45" s="43">
        <v>0</v>
      </c>
      <c r="H45" s="55">
        <v>1</v>
      </c>
      <c r="I45" s="9">
        <f t="shared" si="0"/>
        <v>0.83333333333333337</v>
      </c>
      <c r="J45" s="9">
        <v>1E-4</v>
      </c>
      <c r="K45" s="9">
        <f t="shared" si="1"/>
        <v>1E-4</v>
      </c>
      <c r="L45" s="13">
        <v>0</v>
      </c>
      <c r="M45" s="9">
        <v>0.3</v>
      </c>
      <c r="N45" s="9">
        <v>0.5</v>
      </c>
      <c r="O45" s="13">
        <f t="shared" si="12"/>
        <v>1.7236612233933831E-15</v>
      </c>
      <c r="P45" s="9">
        <f t="shared" si="13"/>
        <v>2.522210838856985E-8</v>
      </c>
      <c r="Q45" s="13">
        <f t="shared" si="14"/>
        <v>6.2243321955872165E-11</v>
      </c>
      <c r="R45" s="9">
        <f t="shared" si="15"/>
        <v>4.967991046233456E-4</v>
      </c>
      <c r="S45" s="13">
        <f t="shared" si="16"/>
        <v>6.2245045617095563E-11</v>
      </c>
      <c r="T45" s="14">
        <f t="shared" si="17"/>
        <v>4.9682432673173421E-4</v>
      </c>
      <c r="U45" s="55">
        <f t="shared" si="18"/>
        <v>2.8700000000000002E-3</v>
      </c>
      <c r="V45" s="58">
        <f t="shared" si="19"/>
        <v>4.9682438897677981E-4</v>
      </c>
      <c r="W45" s="61">
        <f t="shared" si="11"/>
        <v>3.3668243889767801E-3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</row>
    <row r="46" spans="1:166" s="1" customFormat="1" x14ac:dyDescent="0.2">
      <c r="A46" s="6" t="s">
        <v>54</v>
      </c>
      <c r="B46" s="150" t="str">
        <f>A55</f>
        <v>Reptile</v>
      </c>
      <c r="C46" s="140">
        <f>C55</f>
        <v>1.4350000000000002E-4</v>
      </c>
      <c r="D46" s="141">
        <f t="shared" si="10"/>
        <v>2.8700000000000002E-3</v>
      </c>
      <c r="E46" s="43">
        <v>9.5758956855187945E-11</v>
      </c>
      <c r="F46" s="43">
        <v>7.6430631480514698E-4</v>
      </c>
      <c r="G46" s="43">
        <v>0</v>
      </c>
      <c r="H46" s="55">
        <v>1</v>
      </c>
      <c r="I46" s="9">
        <f t="shared" si="0"/>
        <v>0.83333333333333337</v>
      </c>
      <c r="J46" s="9">
        <v>1E-4</v>
      </c>
      <c r="K46" s="9">
        <f t="shared" si="1"/>
        <v>1E-4</v>
      </c>
      <c r="L46" s="13">
        <v>0.1</v>
      </c>
      <c r="M46" s="9">
        <v>0.9</v>
      </c>
      <c r="N46" s="9">
        <v>0</v>
      </c>
      <c r="O46" s="13">
        <f t="shared" si="12"/>
        <v>6.3200911524424052E-15</v>
      </c>
      <c r="P46" s="9">
        <f t="shared" si="13"/>
        <v>5.04442167771397E-8</v>
      </c>
      <c r="Q46" s="13">
        <f t="shared" si="14"/>
        <v>4.3091530584834575E-11</v>
      </c>
      <c r="R46" s="9">
        <f t="shared" si="15"/>
        <v>3.4393784166231617E-4</v>
      </c>
      <c r="S46" s="13">
        <f t="shared" si="16"/>
        <v>4.309785067598702E-11</v>
      </c>
      <c r="T46" s="14">
        <f t="shared" si="17"/>
        <v>3.4398828587909333E-4</v>
      </c>
      <c r="U46" s="55">
        <f t="shared" si="18"/>
        <v>2.8700000000000002E-3</v>
      </c>
      <c r="V46" s="58">
        <f t="shared" si="19"/>
        <v>3.4398832897694403E-4</v>
      </c>
      <c r="W46" s="61">
        <f t="shared" si="11"/>
        <v>3.2139883289769443E-3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</row>
    <row r="47" spans="1:166" s="1" customFormat="1" x14ac:dyDescent="0.2">
      <c r="A47" s="6" t="s">
        <v>55</v>
      </c>
      <c r="B47" s="150" t="str">
        <f>A14</f>
        <v>Bird egg</v>
      </c>
      <c r="C47" s="140">
        <f>C14</f>
        <v>4.86E-4</v>
      </c>
      <c r="D47" s="141">
        <f t="shared" si="10"/>
        <v>9.7199999999999995E-3</v>
      </c>
      <c r="E47" s="43">
        <v>2.6904646897987724E-10</v>
      </c>
      <c r="F47" s="43">
        <v>8.4173431709889945E-4</v>
      </c>
      <c r="G47" s="43">
        <v>0</v>
      </c>
      <c r="H47" s="55">
        <v>1</v>
      </c>
      <c r="I47" s="9">
        <f t="shared" si="0"/>
        <v>0.83333333333333337</v>
      </c>
      <c r="J47" s="9">
        <v>1E-4</v>
      </c>
      <c r="K47" s="9">
        <f t="shared" si="1"/>
        <v>1E-4</v>
      </c>
      <c r="L47" s="13">
        <v>0</v>
      </c>
      <c r="M47" s="9">
        <v>0.5</v>
      </c>
      <c r="N47" s="9">
        <v>0.5</v>
      </c>
      <c r="O47" s="13">
        <f t="shared" si="12"/>
        <v>8.0713940693963183E-15</v>
      </c>
      <c r="P47" s="9">
        <f t="shared" si="13"/>
        <v>3.7878044269450476E-8</v>
      </c>
      <c r="Q47" s="13">
        <f t="shared" si="14"/>
        <v>2.0178485173490793E-10</v>
      </c>
      <c r="R47" s="9">
        <f t="shared" si="15"/>
        <v>6.3130073782417459E-4</v>
      </c>
      <c r="S47" s="13">
        <f t="shared" si="16"/>
        <v>2.0179292312897733E-10</v>
      </c>
      <c r="T47" s="14">
        <f t="shared" si="17"/>
        <v>6.3133861586844408E-4</v>
      </c>
      <c r="U47" s="55">
        <f t="shared" si="18"/>
        <v>9.7199999999999995E-3</v>
      </c>
      <c r="V47" s="58">
        <f t="shared" si="19"/>
        <v>6.3133881766136717E-4</v>
      </c>
      <c r="W47" s="61">
        <f t="shared" si="11"/>
        <v>1.0351338817661367E-2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</row>
    <row r="48" spans="1:166" s="1" customFormat="1" x14ac:dyDescent="0.2">
      <c r="A48" s="7" t="s">
        <v>130</v>
      </c>
      <c r="B48" s="150" t="str">
        <f>A17</f>
        <v>Carnivore mammal</v>
      </c>
      <c r="C48" s="140">
        <f>C17</f>
        <v>1.13E-4</v>
      </c>
      <c r="D48" s="141">
        <f t="shared" si="10"/>
        <v>2.2599999999999999E-3</v>
      </c>
      <c r="E48" s="43">
        <v>5.5794028476140406E-11</v>
      </c>
      <c r="F48" s="43">
        <v>6.863692064010765E-4</v>
      </c>
      <c r="G48" s="43">
        <v>0</v>
      </c>
      <c r="H48" s="55">
        <v>1</v>
      </c>
      <c r="I48" s="9">
        <f t="shared" si="0"/>
        <v>0.83333333333333337</v>
      </c>
      <c r="J48" s="9">
        <v>1E-4</v>
      </c>
      <c r="K48" s="9">
        <f t="shared" si="1"/>
        <v>1E-4</v>
      </c>
      <c r="L48" s="13">
        <v>0.5</v>
      </c>
      <c r="M48" s="9">
        <v>0.5</v>
      </c>
      <c r="N48" s="9">
        <v>0</v>
      </c>
      <c r="O48" s="13">
        <f t="shared" si="12"/>
        <v>5.0214625628526367E-15</v>
      </c>
      <c r="P48" s="9">
        <f t="shared" si="13"/>
        <v>6.1773228576096886E-8</v>
      </c>
      <c r="Q48" s="13">
        <f t="shared" si="14"/>
        <v>1.3948507119035102E-11</v>
      </c>
      <c r="R48" s="9">
        <f t="shared" si="15"/>
        <v>1.7159230160026913E-4</v>
      </c>
      <c r="S48" s="13">
        <f t="shared" si="16"/>
        <v>1.3953528581597954E-11</v>
      </c>
      <c r="T48" s="14">
        <f t="shared" si="17"/>
        <v>1.7165407482884522E-4</v>
      </c>
      <c r="U48" s="55">
        <f t="shared" si="18"/>
        <v>2.2599999999999999E-3</v>
      </c>
      <c r="V48" s="58">
        <f t="shared" si="19"/>
        <v>1.7165408878237379E-4</v>
      </c>
      <c r="W48" s="61">
        <f t="shared" si="11"/>
        <v>2.4316540887823735E-3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</row>
    <row r="49" spans="1:166" s="1" customFormat="1" x14ac:dyDescent="0.2">
      <c r="A49" s="6" t="s">
        <v>56</v>
      </c>
      <c r="B49" s="150" t="str">
        <f>A55</f>
        <v>Reptile</v>
      </c>
      <c r="C49" s="140">
        <f>C55</f>
        <v>1.4350000000000002E-4</v>
      </c>
      <c r="D49" s="141">
        <f t="shared" si="10"/>
        <v>2.8700000000000002E-3</v>
      </c>
      <c r="E49" s="43">
        <v>9.5758956855187945E-11</v>
      </c>
      <c r="F49" s="43">
        <v>7.6430631480514698E-4</v>
      </c>
      <c r="G49" s="43">
        <v>0</v>
      </c>
      <c r="H49" s="55">
        <v>1</v>
      </c>
      <c r="I49" s="9">
        <f t="shared" si="0"/>
        <v>0.83333333333333337</v>
      </c>
      <c r="J49" s="9">
        <v>1E-4</v>
      </c>
      <c r="K49" s="9">
        <f t="shared" si="1"/>
        <v>1E-4</v>
      </c>
      <c r="L49" s="13">
        <v>0</v>
      </c>
      <c r="M49" s="9">
        <v>0.7</v>
      </c>
      <c r="N49" s="9">
        <v>0.1</v>
      </c>
      <c r="O49" s="13">
        <f t="shared" si="12"/>
        <v>4.0218761879178936E-15</v>
      </c>
      <c r="P49" s="9">
        <f t="shared" si="13"/>
        <v>3.4393784166231613E-8</v>
      </c>
      <c r="Q49" s="13">
        <f t="shared" si="14"/>
        <v>4.3091530584834569E-11</v>
      </c>
      <c r="R49" s="9">
        <f t="shared" si="15"/>
        <v>3.4393784166231612E-4</v>
      </c>
      <c r="S49" s="13">
        <f t="shared" si="16"/>
        <v>4.3095552461022487E-11</v>
      </c>
      <c r="T49" s="14">
        <f t="shared" si="17"/>
        <v>3.4397223544648236E-4</v>
      </c>
      <c r="U49" s="55">
        <f t="shared" si="18"/>
        <v>2.8700000000000002E-3</v>
      </c>
      <c r="V49" s="58">
        <f t="shared" si="19"/>
        <v>3.4397227854203482E-4</v>
      </c>
      <c r="W49" s="61">
        <f t="shared" si="11"/>
        <v>3.2139722785420348E-3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</row>
    <row r="50" spans="1:166" s="1" customFormat="1" x14ac:dyDescent="0.2">
      <c r="A50" s="6" t="s">
        <v>57</v>
      </c>
      <c r="B50" s="150" t="str">
        <f>A13</f>
        <v>Bird</v>
      </c>
      <c r="C50" s="140">
        <f>C13</f>
        <v>1.5650000000000001E-4</v>
      </c>
      <c r="D50" s="141">
        <f t="shared" si="10"/>
        <v>3.13E-3</v>
      </c>
      <c r="E50" s="43">
        <v>3.8619847592636381E-11</v>
      </c>
      <c r="F50" s="43">
        <v>7.4271352778780997E-4</v>
      </c>
      <c r="G50" s="43">
        <v>0</v>
      </c>
      <c r="H50" s="55">
        <v>1</v>
      </c>
      <c r="I50" s="9">
        <f t="shared" si="0"/>
        <v>0.83333333333333337</v>
      </c>
      <c r="J50" s="9">
        <v>1E-4</v>
      </c>
      <c r="K50" s="9">
        <f t="shared" si="1"/>
        <v>1E-4</v>
      </c>
      <c r="L50" s="13">
        <v>0</v>
      </c>
      <c r="M50" s="9">
        <v>0.5</v>
      </c>
      <c r="N50" s="9">
        <v>0.5</v>
      </c>
      <c r="O50" s="13">
        <f t="shared" si="12"/>
        <v>1.1585954277790915E-15</v>
      </c>
      <c r="P50" s="9">
        <f t="shared" si="13"/>
        <v>3.3422108750451446E-8</v>
      </c>
      <c r="Q50" s="13">
        <f t="shared" si="14"/>
        <v>2.8964885694477286E-11</v>
      </c>
      <c r="R50" s="9">
        <f t="shared" si="15"/>
        <v>5.5703514584085751E-4</v>
      </c>
      <c r="S50" s="13">
        <f t="shared" si="16"/>
        <v>2.8966044289905064E-11</v>
      </c>
      <c r="T50" s="14">
        <f t="shared" si="17"/>
        <v>5.57068567949608E-4</v>
      </c>
      <c r="U50" s="55">
        <f t="shared" si="18"/>
        <v>3.13E-3</v>
      </c>
      <c r="V50" s="58">
        <f t="shared" si="19"/>
        <v>5.570685969156523E-4</v>
      </c>
      <c r="W50" s="61">
        <f t="shared" si="11"/>
        <v>3.6870685969156523E-3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</row>
    <row r="51" spans="1:166" s="1" customFormat="1" x14ac:dyDescent="0.2">
      <c r="A51" s="7" t="s">
        <v>58</v>
      </c>
      <c r="B51" s="150" t="str">
        <f>A35</f>
        <v>Herb</v>
      </c>
      <c r="C51" s="140">
        <f>C35</f>
        <v>3.875E-3</v>
      </c>
      <c r="D51" s="141">
        <f t="shared" si="10"/>
        <v>7.7499999999999999E-2</v>
      </c>
      <c r="E51" s="43">
        <v>3.5895689505665411E-9</v>
      </c>
      <c r="F51" s="43">
        <v>1.0703208511680543E-3</v>
      </c>
      <c r="G51" s="43">
        <v>0</v>
      </c>
      <c r="H51" s="55">
        <v>1</v>
      </c>
      <c r="I51" s="9">
        <f t="shared" si="0"/>
        <v>0.83333333333333337</v>
      </c>
      <c r="J51" s="9">
        <v>1E-4</v>
      </c>
      <c r="K51" s="9">
        <f t="shared" si="1"/>
        <v>1E-4</v>
      </c>
      <c r="L51" s="13">
        <v>1</v>
      </c>
      <c r="M51" s="9">
        <v>0</v>
      </c>
      <c r="N51" s="9">
        <v>0.5</v>
      </c>
      <c r="O51" s="13">
        <f t="shared" si="12"/>
        <v>4.3074827406798497E-13</v>
      </c>
      <c r="P51" s="9">
        <f t="shared" si="13"/>
        <v>1.4449331490768733E-7</v>
      </c>
      <c r="Q51" s="13">
        <f t="shared" si="14"/>
        <v>1.7947844752832705E-9</v>
      </c>
      <c r="R51" s="9">
        <f t="shared" si="15"/>
        <v>5.3516042558402713E-4</v>
      </c>
      <c r="S51" s="13">
        <f t="shared" si="16"/>
        <v>1.7952152235573385E-9</v>
      </c>
      <c r="T51" s="14">
        <f t="shared" si="17"/>
        <v>5.3530491889893482E-4</v>
      </c>
      <c r="U51" s="55">
        <f t="shared" si="18"/>
        <v>7.7499999999999999E-2</v>
      </c>
      <c r="V51" s="58">
        <f t="shared" si="19"/>
        <v>5.3530671411415836E-4</v>
      </c>
      <c r="W51" s="61">
        <f t="shared" si="11"/>
        <v>7.8035306714114155E-2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</row>
    <row r="52" spans="1:166" s="1" customFormat="1" x14ac:dyDescent="0.2">
      <c r="A52" s="7" t="s">
        <v>59</v>
      </c>
      <c r="B52" s="150" t="str">
        <f>A17</f>
        <v>Carnivore mammal</v>
      </c>
      <c r="C52" s="140">
        <f>C17</f>
        <v>1.13E-4</v>
      </c>
      <c r="D52" s="141">
        <f t="shared" si="10"/>
        <v>2.2599999999999999E-3</v>
      </c>
      <c r="E52" s="43">
        <v>5.5794028476140406E-11</v>
      </c>
      <c r="F52" s="43">
        <v>6.863692064010765E-4</v>
      </c>
      <c r="G52" s="43">
        <v>0</v>
      </c>
      <c r="H52" s="55">
        <v>1</v>
      </c>
      <c r="I52" s="9">
        <f t="shared" si="0"/>
        <v>0.83333333333333337</v>
      </c>
      <c r="J52" s="9">
        <v>1E-4</v>
      </c>
      <c r="K52" s="9">
        <f t="shared" si="1"/>
        <v>1E-4</v>
      </c>
      <c r="L52" s="13">
        <v>0</v>
      </c>
      <c r="M52" s="9">
        <v>0.7</v>
      </c>
      <c r="N52" s="9">
        <v>0.1</v>
      </c>
      <c r="O52" s="13">
        <f t="shared" si="12"/>
        <v>2.3433491959978971E-15</v>
      </c>
      <c r="P52" s="9">
        <f t="shared" si="13"/>
        <v>3.0886614288048443E-8</v>
      </c>
      <c r="Q52" s="13">
        <f t="shared" si="14"/>
        <v>2.5107312814263179E-11</v>
      </c>
      <c r="R52" s="9">
        <f t="shared" si="15"/>
        <v>3.0886614288048439E-4</v>
      </c>
      <c r="S52" s="13">
        <f t="shared" si="16"/>
        <v>2.5109656163459177E-11</v>
      </c>
      <c r="T52" s="14">
        <f t="shared" si="17"/>
        <v>3.0889702949477244E-4</v>
      </c>
      <c r="U52" s="55">
        <f t="shared" si="18"/>
        <v>2.2599999999999999E-3</v>
      </c>
      <c r="V52" s="58">
        <f t="shared" si="19"/>
        <v>3.088970546044286E-4</v>
      </c>
      <c r="W52" s="61">
        <f t="shared" si="11"/>
        <v>2.5688970546044283E-3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</row>
    <row r="53" spans="1:166" s="1" customFormat="1" x14ac:dyDescent="0.2">
      <c r="A53" s="6" t="s">
        <v>60</v>
      </c>
      <c r="B53" s="150" t="str">
        <f>A55</f>
        <v>Reptile</v>
      </c>
      <c r="C53" s="140">
        <f>C55</f>
        <v>1.4350000000000002E-4</v>
      </c>
      <c r="D53" s="141">
        <f t="shared" si="10"/>
        <v>2.8700000000000002E-3</v>
      </c>
      <c r="E53" s="43">
        <v>9.5758956855187945E-11</v>
      </c>
      <c r="F53" s="43">
        <v>7.6430631480514698E-4</v>
      </c>
      <c r="G53" s="43">
        <v>0</v>
      </c>
      <c r="H53" s="55">
        <v>1</v>
      </c>
      <c r="I53" s="9">
        <f t="shared" si="0"/>
        <v>0.83333333333333337</v>
      </c>
      <c r="J53" s="9">
        <v>1E-4</v>
      </c>
      <c r="K53" s="9">
        <f t="shared" si="1"/>
        <v>1E-4</v>
      </c>
      <c r="L53" s="13">
        <v>0</v>
      </c>
      <c r="M53" s="9">
        <v>0.3</v>
      </c>
      <c r="N53" s="9">
        <v>0.5</v>
      </c>
      <c r="O53" s="13">
        <f t="shared" si="12"/>
        <v>1.7236612233933831E-15</v>
      </c>
      <c r="P53" s="9">
        <f t="shared" si="13"/>
        <v>2.522210838856985E-8</v>
      </c>
      <c r="Q53" s="13">
        <f t="shared" si="14"/>
        <v>6.2243321955872165E-11</v>
      </c>
      <c r="R53" s="9">
        <f t="shared" si="15"/>
        <v>4.967991046233456E-4</v>
      </c>
      <c r="S53" s="13">
        <f t="shared" si="16"/>
        <v>6.2245045617095563E-11</v>
      </c>
      <c r="T53" s="14">
        <f t="shared" si="17"/>
        <v>4.9682432673173421E-4</v>
      </c>
      <c r="U53" s="55">
        <f t="shared" si="18"/>
        <v>2.8700000000000002E-3</v>
      </c>
      <c r="V53" s="58">
        <f t="shared" si="19"/>
        <v>4.9682438897677981E-4</v>
      </c>
      <c r="W53" s="61">
        <f t="shared" si="11"/>
        <v>3.3668243889767801E-3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</row>
    <row r="54" spans="1:166" s="1" customFormat="1" x14ac:dyDescent="0.2">
      <c r="A54" s="6" t="s">
        <v>61</v>
      </c>
      <c r="B54" s="150" t="str">
        <f>A14</f>
        <v>Bird egg</v>
      </c>
      <c r="C54" s="140">
        <f>C14</f>
        <v>4.86E-4</v>
      </c>
      <c r="D54" s="141">
        <f t="shared" si="10"/>
        <v>9.7199999999999995E-3</v>
      </c>
      <c r="E54" s="43">
        <v>2.6904646897987724E-10</v>
      </c>
      <c r="F54" s="43">
        <v>8.4173431709889945E-4</v>
      </c>
      <c r="G54" s="43">
        <v>0</v>
      </c>
      <c r="H54" s="55">
        <v>1</v>
      </c>
      <c r="I54" s="9">
        <f t="shared" si="0"/>
        <v>0.83333333333333337</v>
      </c>
      <c r="J54" s="9">
        <v>1E-4</v>
      </c>
      <c r="K54" s="9">
        <f t="shared" si="1"/>
        <v>1E-4</v>
      </c>
      <c r="L54" s="13">
        <v>0</v>
      </c>
      <c r="M54" s="9">
        <v>0.7</v>
      </c>
      <c r="N54" s="9">
        <v>0.1</v>
      </c>
      <c r="O54" s="13">
        <f t="shared" si="12"/>
        <v>1.1299951697154844E-14</v>
      </c>
      <c r="P54" s="9">
        <f t="shared" si="13"/>
        <v>3.7878044269450476E-8</v>
      </c>
      <c r="Q54" s="13">
        <f t="shared" si="14"/>
        <v>1.2107091104094476E-10</v>
      </c>
      <c r="R54" s="9">
        <f t="shared" si="15"/>
        <v>3.787804426945047E-4</v>
      </c>
      <c r="S54" s="13">
        <f t="shared" si="16"/>
        <v>1.2108221099264192E-10</v>
      </c>
      <c r="T54" s="14">
        <f t="shared" si="17"/>
        <v>3.7881832073877414E-4</v>
      </c>
      <c r="U54" s="55">
        <f t="shared" si="18"/>
        <v>9.7199999999999995E-3</v>
      </c>
      <c r="V54" s="58">
        <f t="shared" si="19"/>
        <v>3.7881844182098513E-4</v>
      </c>
      <c r="W54" s="61">
        <f t="shared" si="11"/>
        <v>1.0098818441820985E-2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</row>
    <row r="55" spans="1:166" s="19" customFormat="1" x14ac:dyDescent="0.2">
      <c r="A55" s="21" t="s">
        <v>26</v>
      </c>
      <c r="B55" s="152"/>
      <c r="C55" s="136">
        <f>0.00287/20</f>
        <v>1.4350000000000002E-4</v>
      </c>
      <c r="D55" s="138">
        <f t="shared" si="10"/>
        <v>2.8700000000000002E-3</v>
      </c>
      <c r="E55" s="52">
        <v>9.5758956855187945E-11</v>
      </c>
      <c r="F55" s="52">
        <v>7.6430631480514698E-4</v>
      </c>
      <c r="G55" s="52">
        <v>0</v>
      </c>
      <c r="H55" s="54">
        <v>1</v>
      </c>
      <c r="I55" s="18">
        <f t="shared" si="0"/>
        <v>0.83333333333333337</v>
      </c>
      <c r="J55" s="18">
        <v>1E-4</v>
      </c>
      <c r="K55" s="18">
        <f t="shared" si="1"/>
        <v>1E-4</v>
      </c>
      <c r="L55" s="22">
        <v>0.5</v>
      </c>
      <c r="M55" s="18">
        <v>0.4</v>
      </c>
      <c r="N55" s="18">
        <v>0.1</v>
      </c>
      <c r="O55" s="22">
        <f t="shared" si="12"/>
        <v>8.0437523758357873E-15</v>
      </c>
      <c r="P55" s="18">
        <f t="shared" si="13"/>
        <v>6.6494649388047788E-8</v>
      </c>
      <c r="Q55" s="22">
        <f t="shared" si="14"/>
        <v>2.8727687056556387E-11</v>
      </c>
      <c r="R55" s="18">
        <f t="shared" si="15"/>
        <v>2.2929189444154412E-4</v>
      </c>
      <c r="S55" s="22">
        <f t="shared" si="16"/>
        <v>2.8735730808932223E-11</v>
      </c>
      <c r="T55" s="29">
        <f t="shared" si="17"/>
        <v>2.2935838909093217E-4</v>
      </c>
      <c r="U55" s="54">
        <f t="shared" si="18"/>
        <v>2.8700000000000002E-3</v>
      </c>
      <c r="V55" s="59">
        <f t="shared" si="19"/>
        <v>2.2935841782666298E-4</v>
      </c>
      <c r="W55" s="60">
        <f t="shared" si="11"/>
        <v>3.099358417826663E-3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</row>
    <row r="56" spans="1:166" s="1" customFormat="1" x14ac:dyDescent="0.2">
      <c r="A56" s="6" t="s">
        <v>62</v>
      </c>
      <c r="B56" s="150" t="str">
        <f>A14</f>
        <v>Bird egg</v>
      </c>
      <c r="C56" s="140">
        <f>C14</f>
        <v>4.86E-4</v>
      </c>
      <c r="D56" s="141">
        <f t="shared" si="10"/>
        <v>9.7199999999999995E-3</v>
      </c>
      <c r="E56" s="43">
        <v>2.6904646897987724E-10</v>
      </c>
      <c r="F56" s="43">
        <v>8.4173431709889945E-4</v>
      </c>
      <c r="G56" s="43">
        <v>0</v>
      </c>
      <c r="H56" s="55">
        <v>1</v>
      </c>
      <c r="I56" s="9">
        <f t="shared" si="0"/>
        <v>0.83333333333333337</v>
      </c>
      <c r="J56" s="9">
        <v>1E-4</v>
      </c>
      <c r="K56" s="9">
        <f t="shared" si="1"/>
        <v>1E-4</v>
      </c>
      <c r="L56" s="13">
        <v>0</v>
      </c>
      <c r="M56" s="9">
        <v>0.7</v>
      </c>
      <c r="N56" s="9">
        <v>0.1</v>
      </c>
      <c r="O56" s="13">
        <f t="shared" si="12"/>
        <v>1.1299951697154844E-14</v>
      </c>
      <c r="P56" s="9">
        <f t="shared" si="13"/>
        <v>3.7878044269450476E-8</v>
      </c>
      <c r="Q56" s="13">
        <f t="shared" si="14"/>
        <v>1.2107091104094476E-10</v>
      </c>
      <c r="R56" s="9">
        <f t="shared" si="15"/>
        <v>3.787804426945047E-4</v>
      </c>
      <c r="S56" s="13">
        <f t="shared" si="16"/>
        <v>1.2108221099264192E-10</v>
      </c>
      <c r="T56" s="14">
        <f t="shared" si="17"/>
        <v>3.7881832073877414E-4</v>
      </c>
      <c r="U56" s="55">
        <f t="shared" si="18"/>
        <v>9.7199999999999995E-3</v>
      </c>
      <c r="V56" s="58">
        <f t="shared" si="19"/>
        <v>3.7881844182098513E-4</v>
      </c>
      <c r="W56" s="61">
        <f t="shared" si="11"/>
        <v>1.0098818441820985E-2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</row>
    <row r="57" spans="1:166" s="19" customFormat="1" x14ac:dyDescent="0.2">
      <c r="A57" s="21" t="s">
        <v>34</v>
      </c>
      <c r="B57" s="152"/>
      <c r="C57" s="136">
        <f>0.00869/20</f>
        <v>4.3449999999999999E-4</v>
      </c>
      <c r="D57" s="138">
        <f t="shared" si="10"/>
        <v>8.6899999999999998E-3</v>
      </c>
      <c r="E57" s="52">
        <v>2.9721561971236434E-10</v>
      </c>
      <c r="F57" s="52">
        <v>8.4793649910437792E-4</v>
      </c>
      <c r="G57" s="52">
        <v>0</v>
      </c>
      <c r="H57" s="54">
        <v>1</v>
      </c>
      <c r="I57" s="18">
        <f t="shared" si="0"/>
        <v>0.83333333333333337</v>
      </c>
      <c r="J57" s="18">
        <v>1E-4</v>
      </c>
      <c r="K57" s="18">
        <f t="shared" si="1"/>
        <v>1E-4</v>
      </c>
      <c r="L57" s="22">
        <v>0.6</v>
      </c>
      <c r="M57" s="18">
        <v>0.4</v>
      </c>
      <c r="N57" s="18">
        <v>0</v>
      </c>
      <c r="O57" s="22">
        <f t="shared" si="12"/>
        <v>2.8532699492386984E-14</v>
      </c>
      <c r="P57" s="18">
        <f t="shared" si="13"/>
        <v>8.1401903914020279E-8</v>
      </c>
      <c r="Q57" s="22">
        <f t="shared" si="14"/>
        <v>5.9443123942472869E-11</v>
      </c>
      <c r="R57" s="18">
        <f t="shared" si="15"/>
        <v>1.6958729982087561E-4</v>
      </c>
      <c r="S57" s="22">
        <f t="shared" si="16"/>
        <v>5.9471656641965259E-11</v>
      </c>
      <c r="T57" s="29">
        <f t="shared" si="17"/>
        <v>1.6966870172478962E-4</v>
      </c>
      <c r="U57" s="54">
        <f t="shared" si="18"/>
        <v>8.6899999999999998E-3</v>
      </c>
      <c r="V57" s="59">
        <f t="shared" si="19"/>
        <v>1.6966876119644625E-4</v>
      </c>
      <c r="W57" s="60">
        <f t="shared" si="11"/>
        <v>8.8596687611964455E-3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</row>
    <row r="58" spans="1:166" s="1" customFormat="1" x14ac:dyDescent="0.2">
      <c r="A58" s="7" t="s">
        <v>63</v>
      </c>
      <c r="B58" s="150" t="str">
        <f>A36</f>
        <v>Herbivore mammal</v>
      </c>
      <c r="C58" s="140">
        <f>C36</f>
        <v>1.495E-4</v>
      </c>
      <c r="D58" s="141">
        <f t="shared" si="10"/>
        <v>2.99E-3</v>
      </c>
      <c r="E58" s="43">
        <v>3.4869370032445529E-11</v>
      </c>
      <c r="F58" s="43">
        <v>7.1408200065876362E-4</v>
      </c>
      <c r="G58" s="43">
        <v>0</v>
      </c>
      <c r="H58" s="55">
        <v>1</v>
      </c>
      <c r="I58" s="9">
        <f t="shared" si="0"/>
        <v>0.83333333333333337</v>
      </c>
      <c r="J58" s="9">
        <v>1E-4</v>
      </c>
      <c r="K58" s="9">
        <f t="shared" si="1"/>
        <v>1E-4</v>
      </c>
      <c r="L58" s="13">
        <v>0</v>
      </c>
      <c r="M58" s="9">
        <v>0.7</v>
      </c>
      <c r="N58" s="9">
        <v>0.1</v>
      </c>
      <c r="O58" s="13">
        <f t="shared" si="12"/>
        <v>1.464513541362712E-15</v>
      </c>
      <c r="P58" s="9">
        <f t="shared" si="13"/>
        <v>3.2133690029644362E-8</v>
      </c>
      <c r="Q58" s="13">
        <f t="shared" si="14"/>
        <v>1.5691216514600488E-11</v>
      </c>
      <c r="R58" s="9">
        <f t="shared" si="15"/>
        <v>3.213369002964436E-4</v>
      </c>
      <c r="S58" s="13">
        <f t="shared" si="16"/>
        <v>1.569268102814185E-11</v>
      </c>
      <c r="T58" s="14">
        <f t="shared" si="17"/>
        <v>3.2136903398647326E-4</v>
      </c>
      <c r="U58" s="55">
        <f t="shared" si="18"/>
        <v>2.99E-3</v>
      </c>
      <c r="V58" s="58">
        <f t="shared" si="19"/>
        <v>3.213690496791543E-4</v>
      </c>
      <c r="W58" s="61">
        <f t="shared" si="11"/>
        <v>3.3113690496791542E-3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</row>
    <row r="59" spans="1:166" s="1" customFormat="1" x14ac:dyDescent="0.2">
      <c r="A59" s="6" t="s">
        <v>64</v>
      </c>
      <c r="B59" s="150" t="str">
        <f>A55</f>
        <v>Reptile</v>
      </c>
      <c r="C59" s="140">
        <f>C55</f>
        <v>1.4350000000000002E-4</v>
      </c>
      <c r="D59" s="141">
        <f t="shared" si="10"/>
        <v>2.8700000000000002E-3</v>
      </c>
      <c r="E59" s="43">
        <v>9.5758956855187945E-11</v>
      </c>
      <c r="F59" s="43">
        <v>7.6430631480514698E-4</v>
      </c>
      <c r="G59" s="43">
        <v>0</v>
      </c>
      <c r="H59" s="55">
        <v>1</v>
      </c>
      <c r="I59" s="9">
        <f t="shared" si="0"/>
        <v>0.83333333333333337</v>
      </c>
      <c r="J59" s="9">
        <v>1E-4</v>
      </c>
      <c r="K59" s="9">
        <f t="shared" si="1"/>
        <v>1E-4</v>
      </c>
      <c r="L59" s="13">
        <v>0.2</v>
      </c>
      <c r="M59" s="9">
        <v>0.8</v>
      </c>
      <c r="N59" s="9">
        <v>0</v>
      </c>
      <c r="O59" s="13">
        <f t="shared" si="12"/>
        <v>6.8946448935735338E-15</v>
      </c>
      <c r="P59" s="9">
        <f t="shared" si="13"/>
        <v>5.503005466597059E-8</v>
      </c>
      <c r="Q59" s="13">
        <f t="shared" si="14"/>
        <v>3.8303582742075178E-11</v>
      </c>
      <c r="R59" s="9">
        <f t="shared" si="15"/>
        <v>3.057225259220588E-4</v>
      </c>
      <c r="S59" s="13">
        <f t="shared" si="16"/>
        <v>3.8310477386968751E-11</v>
      </c>
      <c r="T59" s="14">
        <f t="shared" si="17"/>
        <v>3.0577755597672475E-4</v>
      </c>
      <c r="U59" s="55">
        <f t="shared" si="18"/>
        <v>2.8700000000000002E-3</v>
      </c>
      <c r="V59" s="58">
        <f t="shared" si="19"/>
        <v>3.0577759428720216E-4</v>
      </c>
      <c r="W59" s="61">
        <f t="shared" si="11"/>
        <v>3.1757775942872022E-3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</row>
    <row r="60" spans="1:166" s="1" customFormat="1" x14ac:dyDescent="0.2">
      <c r="A60" s="7" t="s">
        <v>65</v>
      </c>
      <c r="B60" s="150" t="str">
        <f>A55</f>
        <v>Reptile</v>
      </c>
      <c r="C60" s="140">
        <f>C55</f>
        <v>1.4350000000000002E-4</v>
      </c>
      <c r="D60" s="141">
        <f t="shared" si="10"/>
        <v>2.8700000000000002E-3</v>
      </c>
      <c r="E60" s="43">
        <v>9.5758956855187945E-11</v>
      </c>
      <c r="F60" s="43">
        <v>7.6430631480514698E-4</v>
      </c>
      <c r="G60" s="43">
        <v>0</v>
      </c>
      <c r="H60" s="55">
        <v>1</v>
      </c>
      <c r="I60" s="9">
        <f t="shared" si="0"/>
        <v>0.83333333333333337</v>
      </c>
      <c r="J60" s="9">
        <v>1E-4</v>
      </c>
      <c r="K60" s="9">
        <f t="shared" si="1"/>
        <v>1E-4</v>
      </c>
      <c r="L60" s="13">
        <v>0</v>
      </c>
      <c r="M60" s="9">
        <v>0.7</v>
      </c>
      <c r="N60" s="9">
        <v>0.1</v>
      </c>
      <c r="O60" s="13">
        <f t="shared" si="12"/>
        <v>4.0218761879178936E-15</v>
      </c>
      <c r="P60" s="9">
        <f t="shared" si="13"/>
        <v>3.4393784166231613E-8</v>
      </c>
      <c r="Q60" s="13">
        <f t="shared" si="14"/>
        <v>4.3091530584834569E-11</v>
      </c>
      <c r="R60" s="9">
        <f t="shared" si="15"/>
        <v>3.4393784166231612E-4</v>
      </c>
      <c r="S60" s="13">
        <f t="shared" si="16"/>
        <v>4.3095552461022487E-11</v>
      </c>
      <c r="T60" s="14">
        <f t="shared" si="17"/>
        <v>3.4397223544648236E-4</v>
      </c>
      <c r="U60" s="55">
        <f t="shared" si="18"/>
        <v>2.8700000000000002E-3</v>
      </c>
      <c r="V60" s="58">
        <f t="shared" si="19"/>
        <v>3.4397227854203482E-4</v>
      </c>
      <c r="W60" s="61">
        <f t="shared" si="11"/>
        <v>3.2139722785420348E-3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</row>
    <row r="61" spans="1:166" s="19" customFormat="1" x14ac:dyDescent="0.2">
      <c r="A61" s="21" t="s">
        <v>66</v>
      </c>
      <c r="B61" s="152"/>
      <c r="C61" s="136">
        <f>0.0775/20</f>
        <v>3.875E-3</v>
      </c>
      <c r="D61" s="138">
        <f t="shared" si="10"/>
        <v>7.7499999999999999E-2</v>
      </c>
      <c r="E61" s="52">
        <v>6.5652471571615657E-9</v>
      </c>
      <c r="F61" s="52">
        <v>1.1451136772267253E-3</v>
      </c>
      <c r="G61" s="52">
        <v>0</v>
      </c>
      <c r="H61" s="54">
        <v>1</v>
      </c>
      <c r="I61" s="18">
        <f t="shared" si="0"/>
        <v>0.83333333333333337</v>
      </c>
      <c r="J61" s="18">
        <v>1E-4</v>
      </c>
      <c r="K61" s="18">
        <f t="shared" si="1"/>
        <v>1E-4</v>
      </c>
      <c r="L61" s="22">
        <v>1</v>
      </c>
      <c r="M61" s="18">
        <v>0</v>
      </c>
      <c r="N61" s="18">
        <v>0.5</v>
      </c>
      <c r="O61" s="22">
        <f t="shared" si="12"/>
        <v>7.8782965885938788E-13</v>
      </c>
      <c r="P61" s="18">
        <f t="shared" si="13"/>
        <v>1.5459034642560792E-7</v>
      </c>
      <c r="Q61" s="22">
        <f t="shared" si="14"/>
        <v>3.2826235785807829E-9</v>
      </c>
      <c r="R61" s="18">
        <f t="shared" si="15"/>
        <v>5.7255683861336267E-4</v>
      </c>
      <c r="S61" s="22">
        <f t="shared" si="16"/>
        <v>3.2834114082396424E-9</v>
      </c>
      <c r="T61" s="29">
        <f t="shared" si="17"/>
        <v>5.7271142895978832E-4</v>
      </c>
      <c r="U61" s="54">
        <f t="shared" si="18"/>
        <v>7.7499999999999999E-2</v>
      </c>
      <c r="V61" s="59">
        <f t="shared" si="19"/>
        <v>5.7271471237119653E-4</v>
      </c>
      <c r="W61" s="60">
        <f t="shared" si="11"/>
        <v>7.8072714712371191E-2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</row>
    <row r="62" spans="1:166" s="1" customFormat="1" x14ac:dyDescent="0.2">
      <c r="A62" s="7" t="s">
        <v>67</v>
      </c>
      <c r="B62" s="150" t="str">
        <f>A35</f>
        <v>Herb</v>
      </c>
      <c r="C62" s="140">
        <f>C35</f>
        <v>3.875E-3</v>
      </c>
      <c r="D62" s="141">
        <f t="shared" si="10"/>
        <v>7.7499999999999999E-2</v>
      </c>
      <c r="E62" s="43">
        <v>3.5895689505665411E-9</v>
      </c>
      <c r="F62" s="43">
        <v>1.0703208511680543E-3</v>
      </c>
      <c r="G62" s="43">
        <v>0</v>
      </c>
      <c r="H62" s="55">
        <v>1</v>
      </c>
      <c r="I62" s="9">
        <f t="shared" si="0"/>
        <v>0.83333333333333337</v>
      </c>
      <c r="J62" s="9">
        <v>1E-4</v>
      </c>
      <c r="K62" s="9">
        <f t="shared" si="1"/>
        <v>1E-4</v>
      </c>
      <c r="L62" s="13">
        <v>1</v>
      </c>
      <c r="M62" s="9">
        <v>0</v>
      </c>
      <c r="N62" s="9">
        <v>0.5</v>
      </c>
      <c r="O62" s="13">
        <f t="shared" si="12"/>
        <v>4.3074827406798497E-13</v>
      </c>
      <c r="P62" s="9">
        <f t="shared" si="13"/>
        <v>1.4449331490768733E-7</v>
      </c>
      <c r="Q62" s="13">
        <f t="shared" si="14"/>
        <v>1.7947844752832705E-9</v>
      </c>
      <c r="R62" s="9">
        <f t="shared" si="15"/>
        <v>5.3516042558402713E-4</v>
      </c>
      <c r="S62" s="13">
        <f t="shared" si="16"/>
        <v>1.7952152235573385E-9</v>
      </c>
      <c r="T62" s="14">
        <f t="shared" si="17"/>
        <v>5.3530491889893482E-4</v>
      </c>
      <c r="U62" s="55">
        <f t="shared" si="18"/>
        <v>7.7499999999999999E-2</v>
      </c>
      <c r="V62" s="58">
        <f t="shared" si="19"/>
        <v>5.3530671411415836E-4</v>
      </c>
      <c r="W62" s="61">
        <f t="shared" si="11"/>
        <v>7.8035306714114155E-2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</row>
    <row r="63" spans="1:166" s="1" customFormat="1" x14ac:dyDescent="0.2">
      <c r="A63" s="7" t="s">
        <v>68</v>
      </c>
      <c r="B63" s="150" t="str">
        <f>A36</f>
        <v>Herbivore mammal</v>
      </c>
      <c r="C63" s="140">
        <f>C36</f>
        <v>1.495E-4</v>
      </c>
      <c r="D63" s="141">
        <f t="shared" si="10"/>
        <v>2.99E-3</v>
      </c>
      <c r="E63" s="43">
        <v>3.4869370032445529E-11</v>
      </c>
      <c r="F63" s="43">
        <v>7.1408200065876362E-4</v>
      </c>
      <c r="G63" s="43">
        <v>0</v>
      </c>
      <c r="H63" s="55">
        <v>1</v>
      </c>
      <c r="I63" s="9">
        <f t="shared" si="0"/>
        <v>0.83333333333333337</v>
      </c>
      <c r="J63" s="9">
        <v>1E-4</v>
      </c>
      <c r="K63" s="9">
        <f t="shared" si="1"/>
        <v>1E-4</v>
      </c>
      <c r="L63" s="13">
        <v>0</v>
      </c>
      <c r="M63" s="9">
        <v>0.5</v>
      </c>
      <c r="N63" s="9">
        <v>0.5</v>
      </c>
      <c r="O63" s="13">
        <f t="shared" si="12"/>
        <v>1.0460811009733658E-15</v>
      </c>
      <c r="P63" s="9">
        <f t="shared" si="13"/>
        <v>3.2133690029644362E-8</v>
      </c>
      <c r="Q63" s="13">
        <f t="shared" si="14"/>
        <v>2.6152027524334147E-11</v>
      </c>
      <c r="R63" s="9">
        <f t="shared" si="15"/>
        <v>5.3556150049407277E-4</v>
      </c>
      <c r="S63" s="13">
        <f t="shared" si="16"/>
        <v>2.6153073605435121E-11</v>
      </c>
      <c r="T63" s="14">
        <f t="shared" si="17"/>
        <v>5.3559363418410237E-4</v>
      </c>
      <c r="U63" s="55">
        <f t="shared" si="18"/>
        <v>2.99E-3</v>
      </c>
      <c r="V63" s="58">
        <f t="shared" si="19"/>
        <v>5.3559366033717601E-4</v>
      </c>
      <c r="W63" s="61">
        <f t="shared" si="11"/>
        <v>3.525593660337176E-3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</row>
    <row r="64" spans="1:166" s="1" customFormat="1" x14ac:dyDescent="0.2">
      <c r="A64" s="6" t="s">
        <v>69</v>
      </c>
      <c r="B64" s="150" t="str">
        <f>A55</f>
        <v>Reptile</v>
      </c>
      <c r="C64" s="140">
        <f>C55</f>
        <v>1.4350000000000002E-4</v>
      </c>
      <c r="D64" s="141">
        <f t="shared" si="10"/>
        <v>2.8700000000000002E-3</v>
      </c>
      <c r="E64" s="43">
        <v>9.5758956855187945E-11</v>
      </c>
      <c r="F64" s="43">
        <v>7.6430631480514698E-4</v>
      </c>
      <c r="G64" s="43">
        <v>0</v>
      </c>
      <c r="H64" s="55">
        <v>1</v>
      </c>
      <c r="I64" s="9">
        <f t="shared" si="0"/>
        <v>0.83333333333333337</v>
      </c>
      <c r="J64" s="9">
        <v>1E-4</v>
      </c>
      <c r="K64" s="9">
        <f t="shared" si="1"/>
        <v>1E-4</v>
      </c>
      <c r="L64" s="13">
        <v>0</v>
      </c>
      <c r="M64" s="9">
        <v>0.3</v>
      </c>
      <c r="N64" s="9">
        <v>0.5</v>
      </c>
      <c r="O64" s="13">
        <f t="shared" si="12"/>
        <v>1.7236612233933831E-15</v>
      </c>
      <c r="P64" s="9">
        <f t="shared" si="13"/>
        <v>2.522210838856985E-8</v>
      </c>
      <c r="Q64" s="13">
        <f t="shared" si="14"/>
        <v>6.2243321955872165E-11</v>
      </c>
      <c r="R64" s="9">
        <f t="shared" si="15"/>
        <v>4.967991046233456E-4</v>
      </c>
      <c r="S64" s="13">
        <f t="shared" si="16"/>
        <v>6.2245045617095563E-11</v>
      </c>
      <c r="T64" s="14">
        <f t="shared" si="17"/>
        <v>4.9682432673173421E-4</v>
      </c>
      <c r="U64" s="55">
        <f t="shared" si="18"/>
        <v>2.8700000000000002E-3</v>
      </c>
      <c r="V64" s="58">
        <f t="shared" si="19"/>
        <v>4.9682438897677981E-4</v>
      </c>
      <c r="W64" s="61">
        <f t="shared" si="11"/>
        <v>3.3668243889767801E-3</v>
      </c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</row>
    <row r="65" spans="1:166" s="19" customFormat="1" x14ac:dyDescent="0.2">
      <c r="A65" s="21" t="s">
        <v>70</v>
      </c>
      <c r="B65" s="152"/>
      <c r="C65" s="136">
        <f>0.0775/20</f>
        <v>3.875E-3</v>
      </c>
      <c r="D65" s="138">
        <f t="shared" si="10"/>
        <v>7.7499999999999999E-2</v>
      </c>
      <c r="E65" s="52">
        <v>3.5895689505665411E-9</v>
      </c>
      <c r="F65" s="52">
        <v>1.0703208511680543E-3</v>
      </c>
      <c r="G65" s="52">
        <v>0</v>
      </c>
      <c r="H65" s="54">
        <v>1</v>
      </c>
      <c r="I65" s="18">
        <f t="shared" si="0"/>
        <v>0.83333333333333337</v>
      </c>
      <c r="J65" s="18">
        <v>1E-4</v>
      </c>
      <c r="K65" s="18">
        <f t="shared" si="1"/>
        <v>1E-4</v>
      </c>
      <c r="L65" s="22">
        <v>1</v>
      </c>
      <c r="M65" s="18">
        <v>0</v>
      </c>
      <c r="N65" s="18">
        <v>0.5</v>
      </c>
      <c r="O65" s="22">
        <f t="shared" si="12"/>
        <v>4.3074827406798497E-13</v>
      </c>
      <c r="P65" s="18">
        <f t="shared" si="13"/>
        <v>1.4449331490768733E-7</v>
      </c>
      <c r="Q65" s="22">
        <f t="shared" si="14"/>
        <v>1.7947844752832705E-9</v>
      </c>
      <c r="R65" s="18">
        <f t="shared" si="15"/>
        <v>5.3516042558402713E-4</v>
      </c>
      <c r="S65" s="22">
        <f t="shared" si="16"/>
        <v>1.7952152235573385E-9</v>
      </c>
      <c r="T65" s="29">
        <f t="shared" si="17"/>
        <v>5.3530491889893482E-4</v>
      </c>
      <c r="U65" s="54">
        <f t="shared" si="18"/>
        <v>7.7499999999999999E-2</v>
      </c>
      <c r="V65" s="59">
        <f t="shared" si="19"/>
        <v>5.3530671411415836E-4</v>
      </c>
      <c r="W65" s="60">
        <f t="shared" si="11"/>
        <v>7.8035306714114155E-2</v>
      </c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</row>
    <row r="66" spans="1:166" s="1" customFormat="1" x14ac:dyDescent="0.2">
      <c r="A66" s="6" t="s">
        <v>71</v>
      </c>
      <c r="B66" s="150" t="str">
        <f>A55</f>
        <v>Reptile</v>
      </c>
      <c r="C66" s="140">
        <f>C55</f>
        <v>1.4350000000000002E-4</v>
      </c>
      <c r="D66" s="141">
        <f t="shared" si="10"/>
        <v>2.8700000000000002E-3</v>
      </c>
      <c r="E66" s="43">
        <v>9.5758956855187945E-11</v>
      </c>
      <c r="F66" s="43">
        <v>7.6430631480514698E-4</v>
      </c>
      <c r="G66" s="43">
        <v>0</v>
      </c>
      <c r="H66" s="55">
        <v>1</v>
      </c>
      <c r="I66" s="9">
        <f t="shared" si="0"/>
        <v>0.83333333333333337</v>
      </c>
      <c r="J66" s="9">
        <v>1E-4</v>
      </c>
      <c r="K66" s="9">
        <f t="shared" si="1"/>
        <v>1E-4</v>
      </c>
      <c r="L66" s="13">
        <v>0.2</v>
      </c>
      <c r="M66" s="9">
        <v>0.8</v>
      </c>
      <c r="N66" s="9">
        <v>0</v>
      </c>
      <c r="O66" s="13">
        <f t="shared" si="12"/>
        <v>6.8946448935735338E-15</v>
      </c>
      <c r="P66" s="9">
        <f t="shared" si="13"/>
        <v>5.503005466597059E-8</v>
      </c>
      <c r="Q66" s="13">
        <f t="shared" si="14"/>
        <v>3.8303582742075178E-11</v>
      </c>
      <c r="R66" s="9">
        <f t="shared" si="15"/>
        <v>3.057225259220588E-4</v>
      </c>
      <c r="S66" s="13">
        <f t="shared" si="16"/>
        <v>3.8310477386968751E-11</v>
      </c>
      <c r="T66" s="14">
        <f t="shared" si="17"/>
        <v>3.0577755597672475E-4</v>
      </c>
      <c r="U66" s="55">
        <f t="shared" si="18"/>
        <v>2.8700000000000002E-3</v>
      </c>
      <c r="V66" s="58">
        <f t="shared" si="19"/>
        <v>3.0577759428720216E-4</v>
      </c>
      <c r="W66" s="61">
        <f t="shared" si="11"/>
        <v>3.1757775942872022E-3</v>
      </c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</row>
    <row r="67" spans="1:166" s="1" customFormat="1" x14ac:dyDescent="0.2">
      <c r="A67" s="7" t="s">
        <v>72</v>
      </c>
      <c r="B67" s="150" t="str">
        <f>A36</f>
        <v>Herbivore mammal</v>
      </c>
      <c r="C67" s="140">
        <f>C36</f>
        <v>1.495E-4</v>
      </c>
      <c r="D67" s="141">
        <f t="shared" si="10"/>
        <v>2.99E-3</v>
      </c>
      <c r="E67" s="43">
        <v>3.4869370032445529E-11</v>
      </c>
      <c r="F67" s="43">
        <v>7.1408200065876362E-4</v>
      </c>
      <c r="G67" s="43">
        <v>0</v>
      </c>
      <c r="H67" s="55">
        <v>1</v>
      </c>
      <c r="I67" s="9">
        <f t="shared" si="0"/>
        <v>0.83333333333333337</v>
      </c>
      <c r="J67" s="9">
        <v>1E-4</v>
      </c>
      <c r="K67" s="9">
        <f t="shared" si="1"/>
        <v>1E-4</v>
      </c>
      <c r="L67" s="13">
        <v>0</v>
      </c>
      <c r="M67" s="9">
        <v>0.7</v>
      </c>
      <c r="N67" s="9">
        <v>0.1</v>
      </c>
      <c r="O67" s="13">
        <f t="shared" si="12"/>
        <v>1.464513541362712E-15</v>
      </c>
      <c r="P67" s="9">
        <f t="shared" si="13"/>
        <v>3.2133690029644362E-8</v>
      </c>
      <c r="Q67" s="13">
        <f t="shared" si="14"/>
        <v>1.5691216514600488E-11</v>
      </c>
      <c r="R67" s="9">
        <f t="shared" si="15"/>
        <v>3.213369002964436E-4</v>
      </c>
      <c r="S67" s="13">
        <f t="shared" si="16"/>
        <v>1.569268102814185E-11</v>
      </c>
      <c r="T67" s="14">
        <f t="shared" si="17"/>
        <v>3.2136903398647326E-4</v>
      </c>
      <c r="U67" s="55">
        <f t="shared" si="18"/>
        <v>2.99E-3</v>
      </c>
      <c r="V67" s="58">
        <f t="shared" si="19"/>
        <v>3.213690496791543E-4</v>
      </c>
      <c r="W67" s="61">
        <f t="shared" si="11"/>
        <v>3.3113690496791542E-3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</row>
    <row r="68" spans="1:166" s="1" customFormat="1" x14ac:dyDescent="0.2">
      <c r="A68" s="7" t="s">
        <v>73</v>
      </c>
      <c r="B68" s="150" t="str">
        <f>A57</f>
        <v>Rodent</v>
      </c>
      <c r="C68" s="140">
        <f>C57</f>
        <v>4.3449999999999999E-4</v>
      </c>
      <c r="D68" s="141">
        <f t="shared" si="10"/>
        <v>8.6899999999999998E-3</v>
      </c>
      <c r="E68" s="43">
        <v>2.9721561971236434E-10</v>
      </c>
      <c r="F68" s="43">
        <v>8.4793649910437792E-4</v>
      </c>
      <c r="G68" s="43">
        <v>0</v>
      </c>
      <c r="H68" s="55">
        <v>1</v>
      </c>
      <c r="I68" s="9">
        <f t="shared" si="0"/>
        <v>0.83333333333333337</v>
      </c>
      <c r="J68" s="9">
        <v>1E-4</v>
      </c>
      <c r="K68" s="9">
        <f t="shared" si="1"/>
        <v>1E-4</v>
      </c>
      <c r="L68" s="13">
        <v>0.1</v>
      </c>
      <c r="M68" s="9">
        <v>0.9</v>
      </c>
      <c r="N68" s="9">
        <v>0</v>
      </c>
      <c r="O68" s="13">
        <f t="shared" si="12"/>
        <v>1.9616230901016049E-14</v>
      </c>
      <c r="P68" s="9">
        <f t="shared" si="13"/>
        <v>5.5963808940888945E-8</v>
      </c>
      <c r="Q68" s="13">
        <f t="shared" si="14"/>
        <v>1.3374702887056395E-10</v>
      </c>
      <c r="R68" s="9">
        <f t="shared" si="15"/>
        <v>3.8157142459697009E-4</v>
      </c>
      <c r="S68" s="13">
        <f t="shared" si="16"/>
        <v>1.3376664510146496E-10</v>
      </c>
      <c r="T68" s="14">
        <f t="shared" si="17"/>
        <v>3.81627388405911E-4</v>
      </c>
      <c r="U68" s="55">
        <f t="shared" si="18"/>
        <v>8.6899999999999998E-3</v>
      </c>
      <c r="V68" s="58">
        <f t="shared" si="19"/>
        <v>3.8162752217255611E-4</v>
      </c>
      <c r="W68" s="61">
        <f t="shared" si="11"/>
        <v>9.0716275221725557E-3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</row>
    <row r="69" spans="1:166" s="1" customFormat="1" x14ac:dyDescent="0.2">
      <c r="A69" s="6" t="s">
        <v>75</v>
      </c>
      <c r="B69" s="150" t="str">
        <f>A55</f>
        <v>Reptile</v>
      </c>
      <c r="C69" s="140">
        <f>C55</f>
        <v>1.4350000000000002E-4</v>
      </c>
      <c r="D69" s="141">
        <f t="shared" si="10"/>
        <v>2.8700000000000002E-3</v>
      </c>
      <c r="E69" s="43">
        <v>9.5758956855187945E-11</v>
      </c>
      <c r="F69" s="43">
        <v>7.6430631480514698E-4</v>
      </c>
      <c r="G69" s="43">
        <v>0</v>
      </c>
      <c r="H69" s="55">
        <v>1</v>
      </c>
      <c r="I69" s="9">
        <f t="shared" si="0"/>
        <v>0.83333333333333337</v>
      </c>
      <c r="J69" s="9">
        <v>1E-4</v>
      </c>
      <c r="K69" s="9">
        <f t="shared" si="1"/>
        <v>1E-4</v>
      </c>
      <c r="L69" s="13">
        <v>0</v>
      </c>
      <c r="M69" s="9">
        <v>0.7</v>
      </c>
      <c r="N69" s="9">
        <v>0.1</v>
      </c>
      <c r="O69" s="13">
        <f t="shared" si="12"/>
        <v>4.0218761879178936E-15</v>
      </c>
      <c r="P69" s="9">
        <f t="shared" si="13"/>
        <v>3.4393784166231613E-8</v>
      </c>
      <c r="Q69" s="13">
        <f t="shared" si="14"/>
        <v>4.3091530584834569E-11</v>
      </c>
      <c r="R69" s="9">
        <f t="shared" si="15"/>
        <v>3.4393784166231612E-4</v>
      </c>
      <c r="S69" s="13">
        <f t="shared" si="16"/>
        <v>4.3095552461022487E-11</v>
      </c>
      <c r="T69" s="14">
        <f t="shared" si="17"/>
        <v>3.4397223544648236E-4</v>
      </c>
      <c r="U69" s="55">
        <f t="shared" si="18"/>
        <v>2.8700000000000002E-3</v>
      </c>
      <c r="V69" s="58">
        <f t="shared" si="19"/>
        <v>3.4397227854203482E-4</v>
      </c>
      <c r="W69" s="61">
        <f t="shared" si="11"/>
        <v>3.2139722785420348E-3</v>
      </c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</row>
    <row r="70" spans="1:166" s="1" customFormat="1" x14ac:dyDescent="0.2">
      <c r="A70" s="6" t="s">
        <v>76</v>
      </c>
      <c r="B70" s="150" t="str">
        <f>A55</f>
        <v>Reptile</v>
      </c>
      <c r="C70" s="140">
        <f>C55</f>
        <v>1.4350000000000002E-4</v>
      </c>
      <c r="D70" s="141">
        <f t="shared" si="10"/>
        <v>2.8700000000000002E-3</v>
      </c>
      <c r="E70" s="43">
        <v>9.5758956855187945E-11</v>
      </c>
      <c r="F70" s="43">
        <v>7.6430631480514698E-4</v>
      </c>
      <c r="G70" s="43">
        <v>0</v>
      </c>
      <c r="H70" s="55">
        <v>1</v>
      </c>
      <c r="I70" s="9">
        <f t="shared" si="0"/>
        <v>0.83333333333333337</v>
      </c>
      <c r="J70" s="9">
        <v>1E-4</v>
      </c>
      <c r="K70" s="9">
        <f t="shared" si="1"/>
        <v>1E-4</v>
      </c>
      <c r="L70" s="13">
        <v>0</v>
      </c>
      <c r="M70" s="9">
        <v>0.3</v>
      </c>
      <c r="N70" s="9">
        <v>0.5</v>
      </c>
      <c r="O70" s="13">
        <f t="shared" si="12"/>
        <v>1.7236612233933831E-15</v>
      </c>
      <c r="P70" s="9">
        <f t="shared" si="13"/>
        <v>2.522210838856985E-8</v>
      </c>
      <c r="Q70" s="13">
        <f t="shared" si="14"/>
        <v>6.2243321955872165E-11</v>
      </c>
      <c r="R70" s="9">
        <f t="shared" si="15"/>
        <v>4.967991046233456E-4</v>
      </c>
      <c r="S70" s="13">
        <f t="shared" si="16"/>
        <v>6.2245045617095563E-11</v>
      </c>
      <c r="T70" s="14">
        <f t="shared" si="17"/>
        <v>4.9682432673173421E-4</v>
      </c>
      <c r="U70" s="55">
        <f t="shared" si="18"/>
        <v>2.8700000000000002E-3</v>
      </c>
      <c r="V70" s="58">
        <f t="shared" si="19"/>
        <v>4.9682438897677981E-4</v>
      </c>
      <c r="W70" s="61">
        <f t="shared" si="11"/>
        <v>3.3668243889767801E-3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</row>
    <row r="71" spans="1:166" s="19" customFormat="1" x14ac:dyDescent="0.2">
      <c r="A71" s="21" t="s">
        <v>77</v>
      </c>
      <c r="B71" s="152"/>
      <c r="C71" s="136">
        <f>0.0775/20</f>
        <v>3.875E-3</v>
      </c>
      <c r="D71" s="138">
        <f t="shared" si="10"/>
        <v>7.7499999999999999E-2</v>
      </c>
      <c r="E71" s="52">
        <v>3.5895689505665411E-9</v>
      </c>
      <c r="F71" s="52">
        <v>1.0703208511680543E-3</v>
      </c>
      <c r="G71" s="52">
        <v>0</v>
      </c>
      <c r="H71" s="54">
        <v>1</v>
      </c>
      <c r="I71" s="18">
        <f t="shared" si="0"/>
        <v>0.83333333333333337</v>
      </c>
      <c r="J71" s="18">
        <v>1E-4</v>
      </c>
      <c r="K71" s="18">
        <f t="shared" si="1"/>
        <v>1E-4</v>
      </c>
      <c r="L71" s="22">
        <v>1</v>
      </c>
      <c r="M71" s="18">
        <v>0</v>
      </c>
      <c r="N71" s="18">
        <v>0.5</v>
      </c>
      <c r="O71" s="22">
        <f t="shared" si="12"/>
        <v>4.3074827406798497E-13</v>
      </c>
      <c r="P71" s="18">
        <f t="shared" si="13"/>
        <v>1.4449331490768733E-7</v>
      </c>
      <c r="Q71" s="22">
        <f t="shared" si="14"/>
        <v>1.7947844752832705E-9</v>
      </c>
      <c r="R71" s="18">
        <f t="shared" si="15"/>
        <v>5.3516042558402713E-4</v>
      </c>
      <c r="S71" s="22">
        <f t="shared" si="16"/>
        <v>1.7952152235573385E-9</v>
      </c>
      <c r="T71" s="29">
        <f t="shared" si="17"/>
        <v>5.3530491889893482E-4</v>
      </c>
      <c r="U71" s="54">
        <f t="shared" si="18"/>
        <v>7.7499999999999999E-2</v>
      </c>
      <c r="V71" s="59">
        <f t="shared" si="19"/>
        <v>5.3530671411415836E-4</v>
      </c>
      <c r="W71" s="60">
        <f t="shared" si="11"/>
        <v>7.8035306714114155E-2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</row>
    <row r="72" spans="1:166" s="1" customFormat="1" x14ac:dyDescent="0.2">
      <c r="A72" s="6" t="s">
        <v>78</v>
      </c>
      <c r="B72" s="150" t="str">
        <f>A13</f>
        <v>Bird</v>
      </c>
      <c r="C72" s="140">
        <f>C13</f>
        <v>1.5650000000000001E-4</v>
      </c>
      <c r="D72" s="141">
        <f t="shared" si="10"/>
        <v>3.13E-3</v>
      </c>
      <c r="E72" s="43">
        <v>3.8619847592636381E-11</v>
      </c>
      <c r="F72" s="43">
        <v>7.4271352778780997E-4</v>
      </c>
      <c r="G72" s="43">
        <v>0</v>
      </c>
      <c r="H72" s="55">
        <v>1</v>
      </c>
      <c r="I72" s="9">
        <f>H72/1.2</f>
        <v>0.83333333333333337</v>
      </c>
      <c r="J72" s="9">
        <v>1E-4</v>
      </c>
      <c r="K72" s="9">
        <f>H72*J72</f>
        <v>1E-4</v>
      </c>
      <c r="L72" s="13">
        <v>0</v>
      </c>
      <c r="M72" s="9">
        <v>0.7</v>
      </c>
      <c r="N72" s="9">
        <v>0.1</v>
      </c>
      <c r="O72" s="13">
        <f t="shared" ref="O72:O76" si="20">E72*$I$3*H72*J72*((L72+M72/2)+N72*0)</f>
        <v>1.6220335988907278E-15</v>
      </c>
      <c r="P72" s="9">
        <f t="shared" si="13"/>
        <v>3.3422108750451446E-8</v>
      </c>
      <c r="Q72" s="13">
        <f t="shared" si="14"/>
        <v>1.7378931416686368E-11</v>
      </c>
      <c r="R72" s="9">
        <f t="shared" si="15"/>
        <v>3.3422108750451443E-4</v>
      </c>
      <c r="S72" s="13">
        <f t="shared" si="16"/>
        <v>1.7380553450285258E-11</v>
      </c>
      <c r="T72" s="14">
        <f t="shared" si="17"/>
        <v>3.3425450961326487E-4</v>
      </c>
      <c r="U72" s="55">
        <f t="shared" si="18"/>
        <v>3.13E-3</v>
      </c>
      <c r="V72" s="58">
        <f t="shared" si="19"/>
        <v>3.342545269938183E-4</v>
      </c>
      <c r="W72" s="61">
        <f t="shared" si="11"/>
        <v>3.4642545269938183E-3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</row>
    <row r="73" spans="1:166" s="1" customFormat="1" x14ac:dyDescent="0.2">
      <c r="A73" s="6" t="s">
        <v>79</v>
      </c>
      <c r="B73" s="150" t="str">
        <f>A17</f>
        <v>Carnivore mammal</v>
      </c>
      <c r="C73" s="140">
        <f>C17</f>
        <v>1.13E-4</v>
      </c>
      <c r="D73" s="141">
        <f t="shared" ref="D73:D76" si="21">C73*$E$3</f>
        <v>2.2599999999999999E-3</v>
      </c>
      <c r="E73" s="43">
        <v>5.5794028476140406E-11</v>
      </c>
      <c r="F73" s="43">
        <v>6.863692064010765E-4</v>
      </c>
      <c r="G73" s="43">
        <v>0</v>
      </c>
      <c r="H73" s="55">
        <v>1</v>
      </c>
      <c r="I73" s="9">
        <f>H73/1.2</f>
        <v>0.83333333333333337</v>
      </c>
      <c r="J73" s="9">
        <v>1E-4</v>
      </c>
      <c r="K73" s="9">
        <f>H73*J73</f>
        <v>1E-4</v>
      </c>
      <c r="L73" s="13">
        <v>0</v>
      </c>
      <c r="M73" s="9">
        <v>0.3</v>
      </c>
      <c r="N73" s="9">
        <v>0.5</v>
      </c>
      <c r="O73" s="13">
        <f t="shared" si="20"/>
        <v>1.0042925125705275E-15</v>
      </c>
      <c r="P73" s="9">
        <f t="shared" si="13"/>
        <v>2.2650183811235528E-8</v>
      </c>
      <c r="Q73" s="13">
        <f t="shared" si="14"/>
        <v>3.6266118509491264E-11</v>
      </c>
      <c r="R73" s="9">
        <f t="shared" si="15"/>
        <v>4.4613998416069973E-4</v>
      </c>
      <c r="S73" s="13">
        <f t="shared" si="16"/>
        <v>3.6267122802003833E-11</v>
      </c>
      <c r="T73" s="14">
        <f t="shared" si="17"/>
        <v>4.4616263434451095E-4</v>
      </c>
      <c r="U73" s="55">
        <f t="shared" si="18"/>
        <v>2.2599999999999999E-3</v>
      </c>
      <c r="V73" s="58">
        <f t="shared" si="19"/>
        <v>4.4616267061163377E-4</v>
      </c>
      <c r="W73" s="61">
        <f t="shared" ref="W73:W76" si="22">SUM(U73:V73)</f>
        <v>2.7061626706116337E-3</v>
      </c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</row>
    <row r="74" spans="1:166" s="1" customFormat="1" x14ac:dyDescent="0.2">
      <c r="A74" s="6" t="s">
        <v>80</v>
      </c>
      <c r="B74" s="150" t="str">
        <f>A55</f>
        <v>Reptile</v>
      </c>
      <c r="C74" s="140">
        <f>C55</f>
        <v>1.4350000000000002E-4</v>
      </c>
      <c r="D74" s="141">
        <f t="shared" si="21"/>
        <v>2.8700000000000002E-3</v>
      </c>
      <c r="E74" s="43">
        <v>9.5758956855187945E-11</v>
      </c>
      <c r="F74" s="43">
        <v>7.6430631480514698E-4</v>
      </c>
      <c r="G74" s="43">
        <v>0</v>
      </c>
      <c r="H74" s="55">
        <v>1</v>
      </c>
      <c r="I74" s="9">
        <f>H74/1.2</f>
        <v>0.83333333333333337</v>
      </c>
      <c r="J74" s="9">
        <v>1E-4</v>
      </c>
      <c r="K74" s="9">
        <f>H74*J74</f>
        <v>1E-4</v>
      </c>
      <c r="L74" s="13">
        <v>0</v>
      </c>
      <c r="M74" s="9">
        <v>0.3</v>
      </c>
      <c r="N74" s="9">
        <v>0.5</v>
      </c>
      <c r="O74" s="13">
        <f t="shared" si="20"/>
        <v>1.7236612233933831E-15</v>
      </c>
      <c r="P74" s="9">
        <f t="shared" si="13"/>
        <v>2.522210838856985E-8</v>
      </c>
      <c r="Q74" s="13">
        <f t="shared" si="14"/>
        <v>6.2243321955872165E-11</v>
      </c>
      <c r="R74" s="9">
        <f t="shared" si="15"/>
        <v>4.967991046233456E-4</v>
      </c>
      <c r="S74" s="13">
        <f t="shared" si="16"/>
        <v>6.2245045617095563E-11</v>
      </c>
      <c r="T74" s="14">
        <f t="shared" si="17"/>
        <v>4.9682432673173421E-4</v>
      </c>
      <c r="U74" s="55">
        <f t="shared" si="18"/>
        <v>2.8700000000000002E-3</v>
      </c>
      <c r="V74" s="58">
        <f t="shared" si="19"/>
        <v>4.9682438897677981E-4</v>
      </c>
      <c r="W74" s="61">
        <f t="shared" si="22"/>
        <v>3.3668243889767801E-3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</row>
    <row r="75" spans="1:166" s="1" customFormat="1" x14ac:dyDescent="0.2">
      <c r="A75" s="7" t="s">
        <v>81</v>
      </c>
      <c r="B75" s="150" t="str">
        <f>A55</f>
        <v>Reptile</v>
      </c>
      <c r="C75" s="140">
        <f>C55</f>
        <v>1.4350000000000002E-4</v>
      </c>
      <c r="D75" s="141">
        <f t="shared" si="21"/>
        <v>2.8700000000000002E-3</v>
      </c>
      <c r="E75" s="43">
        <v>9.5758956855187945E-11</v>
      </c>
      <c r="F75" s="43">
        <v>7.6430631480514698E-4</v>
      </c>
      <c r="G75" s="43">
        <v>0</v>
      </c>
      <c r="H75" s="55">
        <v>1</v>
      </c>
      <c r="I75" s="9">
        <f>H75/1.2</f>
        <v>0.83333333333333337</v>
      </c>
      <c r="J75" s="9">
        <v>1E-4</v>
      </c>
      <c r="K75" s="9">
        <f>H75*J75</f>
        <v>1E-4</v>
      </c>
      <c r="L75" s="13">
        <v>0</v>
      </c>
      <c r="M75" s="9">
        <v>0.5</v>
      </c>
      <c r="N75" s="9">
        <v>0.5</v>
      </c>
      <c r="O75" s="13">
        <f t="shared" si="20"/>
        <v>2.8727687056556386E-15</v>
      </c>
      <c r="P75" s="9">
        <f t="shared" si="13"/>
        <v>3.4393784166231613E-8</v>
      </c>
      <c r="Q75" s="13">
        <f t="shared" si="14"/>
        <v>7.1819217641390959E-11</v>
      </c>
      <c r="R75" s="9">
        <f t="shared" si="15"/>
        <v>5.7322973610386024E-4</v>
      </c>
      <c r="S75" s="13">
        <f t="shared" si="16"/>
        <v>7.1822090410096614E-11</v>
      </c>
      <c r="T75" s="14">
        <f t="shared" si="17"/>
        <v>5.7326412988802642E-4</v>
      </c>
      <c r="U75" s="55">
        <f t="shared" si="18"/>
        <v>2.8700000000000002E-3</v>
      </c>
      <c r="V75" s="58">
        <f t="shared" si="19"/>
        <v>5.732642017101168E-4</v>
      </c>
      <c r="W75" s="61">
        <f t="shared" si="22"/>
        <v>3.4432642017101171E-3</v>
      </c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</row>
    <row r="76" spans="1:166" s="19" customFormat="1" x14ac:dyDescent="0.2">
      <c r="A76" s="23" t="s">
        <v>74</v>
      </c>
      <c r="B76" s="153"/>
      <c r="C76" s="144">
        <f>0.0284/20</f>
        <v>1.42E-3</v>
      </c>
      <c r="D76" s="145">
        <f t="shared" si="21"/>
        <v>2.8400000000000002E-2</v>
      </c>
      <c r="E76" s="53">
        <v>2.2915719596976306E-9</v>
      </c>
      <c r="F76" s="53">
        <v>9.8266293429850882E-4</v>
      </c>
      <c r="G76" s="53">
        <v>0</v>
      </c>
      <c r="H76" s="56">
        <v>1</v>
      </c>
      <c r="I76" s="20">
        <f>H76/1.2</f>
        <v>0.83333333333333337</v>
      </c>
      <c r="J76" s="20">
        <v>1E-4</v>
      </c>
      <c r="K76" s="20">
        <f>H76*J76</f>
        <v>1E-4</v>
      </c>
      <c r="L76" s="24">
        <v>0</v>
      </c>
      <c r="M76" s="20">
        <v>1</v>
      </c>
      <c r="N76" s="20">
        <v>0</v>
      </c>
      <c r="O76" s="24">
        <f t="shared" si="20"/>
        <v>1.3749431758185785E-13</v>
      </c>
      <c r="P76" s="20">
        <f t="shared" si="13"/>
        <v>5.8959776057910532E-8</v>
      </c>
      <c r="Q76" s="24">
        <f t="shared" si="14"/>
        <v>1.1457859798488153E-9</v>
      </c>
      <c r="R76" s="20">
        <f t="shared" si="15"/>
        <v>4.9133146714925441E-4</v>
      </c>
      <c r="S76" s="24">
        <f t="shared" si="16"/>
        <v>1.1459234741663971E-9</v>
      </c>
      <c r="T76" s="33">
        <f t="shared" si="17"/>
        <v>4.9139042692531235E-4</v>
      </c>
      <c r="U76" s="56">
        <f t="shared" si="18"/>
        <v>2.8400000000000002E-2</v>
      </c>
      <c r="V76" s="62">
        <f t="shared" si="19"/>
        <v>4.9139157284878651E-4</v>
      </c>
      <c r="W76" s="63">
        <f t="shared" si="22"/>
        <v>2.8891391572848788E-2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</row>
    <row r="77" spans="1:166" x14ac:dyDescent="0.2">
      <c r="F77" s="9" t="s">
        <v>85</v>
      </c>
      <c r="O77" s="9"/>
      <c r="Q77" s="8"/>
    </row>
    <row r="78" spans="1:166" x14ac:dyDescent="0.2">
      <c r="O78" s="9"/>
      <c r="Q78" s="8"/>
    </row>
    <row r="79" spans="1:166" x14ac:dyDescent="0.2">
      <c r="O79" s="9"/>
      <c r="Q79" s="8"/>
    </row>
    <row r="80" spans="1:166" x14ac:dyDescent="0.2">
      <c r="O80" s="9"/>
      <c r="Q80" s="8"/>
    </row>
    <row r="81" spans="4:166" x14ac:dyDescent="0.2">
      <c r="D81" s="8"/>
      <c r="E81" s="8"/>
      <c r="F81" s="8"/>
      <c r="G81" s="8"/>
      <c r="O81" s="9"/>
      <c r="Q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</row>
    <row r="82" spans="4:166" x14ac:dyDescent="0.2">
      <c r="D82" s="8"/>
      <c r="E82" s="8"/>
      <c r="F82" s="8"/>
      <c r="G82" s="8"/>
      <c r="O82" s="9"/>
      <c r="Q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</row>
    <row r="83" spans="4:166" x14ac:dyDescent="0.2">
      <c r="D83" s="8"/>
      <c r="E83" s="8"/>
      <c r="F83" s="8"/>
      <c r="G83" s="8"/>
      <c r="O83" s="9"/>
      <c r="Q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</row>
    <row r="84" spans="4:166" x14ac:dyDescent="0.2">
      <c r="D84" s="8"/>
      <c r="E84" s="8"/>
      <c r="F84" s="8"/>
      <c r="G84" s="8"/>
      <c r="O84" s="9"/>
      <c r="Q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</row>
    <row r="85" spans="4:166" x14ac:dyDescent="0.2">
      <c r="D85" s="8"/>
      <c r="E85" s="8"/>
      <c r="F85" s="8"/>
      <c r="G85" s="8"/>
      <c r="O85" s="9"/>
      <c r="Q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</row>
    <row r="86" spans="4:166" x14ac:dyDescent="0.2">
      <c r="D86" s="8"/>
      <c r="E86" s="8"/>
      <c r="F86" s="8"/>
      <c r="G86" s="8"/>
      <c r="O86" s="9"/>
      <c r="Q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</row>
    <row r="87" spans="4:166" x14ac:dyDescent="0.2">
      <c r="D87" s="8"/>
      <c r="E87" s="8"/>
      <c r="F87" s="8"/>
      <c r="G87" s="8"/>
      <c r="O87" s="9"/>
      <c r="Q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</row>
    <row r="88" spans="4:166" x14ac:dyDescent="0.2">
      <c r="D88" s="8"/>
      <c r="E88" s="8"/>
      <c r="F88" s="8"/>
      <c r="G88" s="8"/>
      <c r="O88" s="9"/>
      <c r="Q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</row>
    <row r="89" spans="4:166" x14ac:dyDescent="0.2">
      <c r="D89" s="8"/>
      <c r="E89" s="8"/>
      <c r="F89" s="8"/>
      <c r="G89" s="8"/>
      <c r="O89" s="9"/>
      <c r="Q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</row>
    <row r="90" spans="4:166" x14ac:dyDescent="0.2">
      <c r="D90" s="8"/>
      <c r="E90" s="8"/>
      <c r="F90" s="8"/>
      <c r="G90" s="8"/>
      <c r="O90" s="9"/>
      <c r="Q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</row>
    <row r="91" spans="4:166" x14ac:dyDescent="0.2">
      <c r="D91" s="8"/>
      <c r="E91" s="8"/>
      <c r="F91" s="8"/>
      <c r="G91" s="8"/>
      <c r="O91" s="9"/>
      <c r="Q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</row>
    <row r="92" spans="4:166" x14ac:dyDescent="0.2">
      <c r="D92" s="8"/>
      <c r="E92" s="8"/>
      <c r="F92" s="8"/>
      <c r="G92" s="8"/>
      <c r="O92" s="9"/>
      <c r="Q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</row>
    <row r="93" spans="4:166" x14ac:dyDescent="0.2">
      <c r="D93" s="8"/>
      <c r="E93" s="8"/>
      <c r="F93" s="8"/>
      <c r="G93" s="8"/>
      <c r="O93" s="9"/>
      <c r="Q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</row>
    <row r="94" spans="4:166" x14ac:dyDescent="0.2">
      <c r="D94" s="8"/>
      <c r="E94" s="8"/>
      <c r="F94" s="8"/>
      <c r="G94" s="8"/>
      <c r="O94" s="9"/>
      <c r="Q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</row>
    <row r="95" spans="4:166" x14ac:dyDescent="0.2">
      <c r="D95" s="8"/>
      <c r="E95" s="8"/>
      <c r="F95" s="8"/>
      <c r="G95" s="8"/>
      <c r="O95" s="9"/>
      <c r="Q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</row>
    <row r="96" spans="4:166" x14ac:dyDescent="0.2">
      <c r="D96" s="8"/>
      <c r="E96" s="8"/>
      <c r="F96" s="8"/>
      <c r="G96" s="8"/>
      <c r="O96" s="9"/>
      <c r="Q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</row>
  </sheetData>
  <mergeCells count="9">
    <mergeCell ref="O6:P6"/>
    <mergeCell ref="Q6:R6"/>
    <mergeCell ref="S6:T6"/>
    <mergeCell ref="O5:T5"/>
    <mergeCell ref="C5:D5"/>
    <mergeCell ref="H5:I5"/>
    <mergeCell ref="U5:W5"/>
    <mergeCell ref="L5:N5"/>
    <mergeCell ref="E5:G5"/>
  </mergeCells>
  <phoneticPr fontId="0" type="noConversion"/>
  <printOptions gridLines="1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3"/>
  <sheetViews>
    <sheetView topLeftCell="A40" workbookViewId="0">
      <selection activeCell="R98" sqref="R98"/>
    </sheetView>
  </sheetViews>
  <sheetFormatPr defaultRowHeight="12.75" x14ac:dyDescent="0.2"/>
  <cols>
    <col min="1" max="1" width="11.28515625" style="83" customWidth="1"/>
    <col min="2" max="13" width="9.140625" style="83"/>
    <col min="14" max="20" width="9.140625" style="88"/>
    <col min="21" max="16384" width="9.140625" style="83"/>
  </cols>
  <sheetData>
    <row r="1" spans="1:24" s="82" customFormat="1" ht="15.75" x14ac:dyDescent="0.2">
      <c r="A1" s="82" t="s">
        <v>106</v>
      </c>
    </row>
    <row r="3" spans="1:24" s="84" customFormat="1" ht="15" thickBot="1" x14ac:dyDescent="0.25">
      <c r="A3" s="84" t="s">
        <v>107</v>
      </c>
    </row>
    <row r="4" spans="1:24" ht="14.25" customHeight="1" x14ac:dyDescent="0.2">
      <c r="A4" s="85" t="s">
        <v>4</v>
      </c>
      <c r="B4" s="177" t="s">
        <v>94</v>
      </c>
      <c r="C4" s="177"/>
      <c r="D4" s="177"/>
      <c r="E4" s="177"/>
      <c r="F4" s="86"/>
      <c r="G4" s="86"/>
      <c r="H4" s="177" t="s">
        <v>95</v>
      </c>
      <c r="I4" s="177"/>
      <c r="J4" s="177"/>
      <c r="K4" s="177"/>
      <c r="L4" s="177"/>
      <c r="M4" s="87"/>
      <c r="N4" s="88" t="s">
        <v>104</v>
      </c>
      <c r="R4" s="88" t="s">
        <v>105</v>
      </c>
      <c r="V4" s="88" t="s">
        <v>111</v>
      </c>
    </row>
    <row r="5" spans="1:24" x14ac:dyDescent="0.2">
      <c r="A5" s="89"/>
      <c r="B5" s="90" t="s">
        <v>96</v>
      </c>
      <c r="C5" s="91" t="s">
        <v>7</v>
      </c>
      <c r="D5" s="91" t="s">
        <v>8</v>
      </c>
      <c r="E5" s="91"/>
      <c r="F5" s="91"/>
      <c r="G5" s="91"/>
      <c r="H5" s="90" t="s">
        <v>13</v>
      </c>
      <c r="I5" s="92"/>
      <c r="J5" s="178" t="s">
        <v>16</v>
      </c>
      <c r="K5" s="178"/>
      <c r="L5" s="90" t="s">
        <v>17</v>
      </c>
      <c r="M5" s="93"/>
    </row>
    <row r="6" spans="1:24" ht="13.5" thickBot="1" x14ac:dyDescent="0.25">
      <c r="A6" s="94"/>
      <c r="B6" s="95"/>
      <c r="C6" s="95"/>
      <c r="D6" s="95" t="s">
        <v>1</v>
      </c>
      <c r="E6" s="95" t="s">
        <v>0</v>
      </c>
      <c r="F6" s="95" t="s">
        <v>15</v>
      </c>
      <c r="G6" s="95" t="s">
        <v>2</v>
      </c>
      <c r="H6" s="95" t="s">
        <v>96</v>
      </c>
      <c r="I6" s="96" t="s">
        <v>7</v>
      </c>
      <c r="J6" s="95" t="s">
        <v>96</v>
      </c>
      <c r="K6" s="96" t="s">
        <v>7</v>
      </c>
      <c r="L6" s="95" t="s">
        <v>96</v>
      </c>
      <c r="M6" s="97" t="s">
        <v>7</v>
      </c>
      <c r="N6" s="88" t="s">
        <v>101</v>
      </c>
      <c r="O6" s="88" t="s">
        <v>102</v>
      </c>
      <c r="P6" s="88" t="s">
        <v>17</v>
      </c>
    </row>
    <row r="7" spans="1:24" x14ac:dyDescent="0.2">
      <c r="A7" s="89" t="s">
        <v>51</v>
      </c>
      <c r="B7" s="98">
        <v>4.8000000000000001E-5</v>
      </c>
      <c r="C7" s="98">
        <v>4.1999999999999997E-3</v>
      </c>
      <c r="D7" s="99" t="s">
        <v>5</v>
      </c>
      <c r="E7" s="99" t="s">
        <v>5</v>
      </c>
      <c r="F7" s="98">
        <v>20</v>
      </c>
      <c r="G7" s="98">
        <v>1.1000000000000001</v>
      </c>
      <c r="H7" s="98">
        <v>1.2999999999999999E-12</v>
      </c>
      <c r="I7" s="98">
        <v>8.0999999999999997E-7</v>
      </c>
      <c r="J7" s="98">
        <v>1.0999999999999999E-8</v>
      </c>
      <c r="K7" s="98">
        <v>6.7999999999999996E-3</v>
      </c>
      <c r="L7" s="98">
        <v>1.0999999999999999E-8</v>
      </c>
      <c r="M7" s="100">
        <v>6.7999999999999996E-3</v>
      </c>
      <c r="N7" s="116">
        <f>G7</f>
        <v>1.1000000000000001</v>
      </c>
      <c r="O7" s="116">
        <f>SUM(L7:M7)</f>
        <v>6.8000109999999999E-3</v>
      </c>
      <c r="P7" s="116">
        <f>SUM(N7:O7)</f>
        <v>1.106800011</v>
      </c>
      <c r="Q7" s="116"/>
      <c r="R7" s="116">
        <v>1.085</v>
      </c>
      <c r="S7" s="116">
        <v>6.782335629521007E-3</v>
      </c>
      <c r="T7" s="116">
        <v>1.0917823356295209</v>
      </c>
      <c r="U7" s="101"/>
      <c r="V7" s="109">
        <f>100*(N7-R7)/N7</f>
        <v>1.3636363636363749</v>
      </c>
      <c r="W7" s="109">
        <f t="shared" ref="W7:X7" si="0">100*(O7-S7)/O7</f>
        <v>0.25993149833129614</v>
      </c>
      <c r="X7" s="109">
        <f t="shared" si="0"/>
        <v>1.3568553687409708</v>
      </c>
    </row>
    <row r="8" spans="1:24" x14ac:dyDescent="0.2">
      <c r="A8" s="89" t="s">
        <v>97</v>
      </c>
      <c r="B8" s="98">
        <v>4.8000000000000001E-5</v>
      </c>
      <c r="C8" s="98">
        <v>4.7999999999999996E-3</v>
      </c>
      <c r="D8" s="99" t="s">
        <v>5</v>
      </c>
      <c r="E8" s="99" t="s">
        <v>5</v>
      </c>
      <c r="F8" s="98">
        <v>50</v>
      </c>
      <c r="G8" s="98">
        <v>1.1000000000000001</v>
      </c>
      <c r="H8" s="98">
        <v>8.3999999999999995E-13</v>
      </c>
      <c r="I8" s="98">
        <v>7.7000000000000004E-7</v>
      </c>
      <c r="J8" s="98">
        <v>6.9999999999999998E-9</v>
      </c>
      <c r="K8" s="98">
        <v>6.4999999999999997E-3</v>
      </c>
      <c r="L8" s="98">
        <v>6.9999999999999998E-9</v>
      </c>
      <c r="M8" s="100">
        <v>6.4999999999999997E-3</v>
      </c>
      <c r="N8" s="116">
        <f t="shared" ref="N8:N24" si="1">G8</f>
        <v>1.1000000000000001</v>
      </c>
      <c r="O8" s="116">
        <f t="shared" ref="O8:O24" si="2">SUM(L8:M8)</f>
        <v>6.5000069999999995E-3</v>
      </c>
      <c r="P8" s="116">
        <f t="shared" ref="P8:P24" si="3">SUM(N8:O8)</f>
        <v>1.1065000070000002</v>
      </c>
      <c r="Q8" s="116"/>
      <c r="R8" s="116">
        <v>1.085</v>
      </c>
      <c r="S8" s="116">
        <v>6.782335629521007E-3</v>
      </c>
      <c r="T8" s="116">
        <v>1.0917823356295209</v>
      </c>
      <c r="U8" s="101"/>
      <c r="V8" s="109">
        <f t="shared" ref="V8:V24" si="4">100*(N8-R8)/N8</f>
        <v>1.3636363636363749</v>
      </c>
      <c r="W8" s="109">
        <f t="shared" ref="W8:W24" si="5">100*(O8-S8)/O8</f>
        <v>-4.3435126996172082</v>
      </c>
      <c r="X8" s="109">
        <f t="shared" ref="X8:X24" si="6">100*(P8-T8)/P8</f>
        <v>1.330110373011439</v>
      </c>
    </row>
    <row r="9" spans="1:24" x14ac:dyDescent="0.2">
      <c r="A9" s="89" t="s">
        <v>77</v>
      </c>
      <c r="B9" s="98">
        <v>4.8000000000000001E-5</v>
      </c>
      <c r="C9" s="98">
        <v>2.8E-3</v>
      </c>
      <c r="D9" s="99" t="s">
        <v>5</v>
      </c>
      <c r="E9" s="99" t="s">
        <v>5</v>
      </c>
      <c r="F9" s="98">
        <v>8</v>
      </c>
      <c r="G9" s="98">
        <v>1.1000000000000001</v>
      </c>
      <c r="H9" s="98">
        <v>6.0000000000000003E-12</v>
      </c>
      <c r="I9" s="98">
        <v>1.9999999999999999E-6</v>
      </c>
      <c r="J9" s="98">
        <v>2.4999999999999999E-8</v>
      </c>
      <c r="K9" s="98">
        <v>7.4999999999999997E-3</v>
      </c>
      <c r="L9" s="98">
        <v>2.4999999999999999E-8</v>
      </c>
      <c r="M9" s="100">
        <v>7.4999999999999997E-3</v>
      </c>
      <c r="N9" s="116">
        <f t="shared" si="1"/>
        <v>1.1000000000000001</v>
      </c>
      <c r="O9" s="116">
        <f t="shared" si="2"/>
        <v>7.5000249999999996E-3</v>
      </c>
      <c r="P9" s="116">
        <f t="shared" si="3"/>
        <v>1.107500025</v>
      </c>
      <c r="Q9" s="116"/>
      <c r="R9" s="116">
        <v>1.085</v>
      </c>
      <c r="S9" s="116">
        <v>7.4942939975982175E-3</v>
      </c>
      <c r="T9" s="116">
        <v>1.0924942939975981</v>
      </c>
      <c r="U9" s="101"/>
      <c r="V9" s="109">
        <f t="shared" si="4"/>
        <v>1.3636363636363749</v>
      </c>
      <c r="W9" s="109">
        <f t="shared" si="5"/>
        <v>7.6413110646725013E-2</v>
      </c>
      <c r="X9" s="109">
        <f t="shared" si="6"/>
        <v>1.3549192472841596</v>
      </c>
    </row>
    <row r="10" spans="1:24" x14ac:dyDescent="0.2">
      <c r="A10" s="89" t="s">
        <v>70</v>
      </c>
      <c r="B10" s="98">
        <v>4.8000000000000001E-5</v>
      </c>
      <c r="C10" s="98">
        <v>2.8E-3</v>
      </c>
      <c r="D10" s="99" t="s">
        <v>5</v>
      </c>
      <c r="E10" s="99" t="s">
        <v>5</v>
      </c>
      <c r="F10" s="98">
        <v>8</v>
      </c>
      <c r="G10" s="98">
        <v>1.1000000000000001</v>
      </c>
      <c r="H10" s="98">
        <v>6.0000000000000003E-12</v>
      </c>
      <c r="I10" s="98">
        <v>1.9999999999999999E-6</v>
      </c>
      <c r="J10" s="98">
        <v>2.4999999999999999E-8</v>
      </c>
      <c r="K10" s="98">
        <v>7.4999999999999997E-3</v>
      </c>
      <c r="L10" s="98">
        <v>2.4999999999999999E-8</v>
      </c>
      <c r="M10" s="100">
        <v>7.4999999999999997E-3</v>
      </c>
      <c r="N10" s="116">
        <f t="shared" si="1"/>
        <v>1.1000000000000001</v>
      </c>
      <c r="O10" s="116">
        <f t="shared" si="2"/>
        <v>7.5000249999999996E-3</v>
      </c>
      <c r="P10" s="116">
        <f t="shared" si="3"/>
        <v>1.107500025</v>
      </c>
      <c r="Q10" s="116"/>
      <c r="R10" s="116">
        <v>1.085</v>
      </c>
      <c r="S10" s="116">
        <v>7.4942939975982175E-3</v>
      </c>
      <c r="T10" s="116">
        <v>1.0924942939975981</v>
      </c>
      <c r="U10" s="101"/>
      <c r="V10" s="109">
        <f t="shared" si="4"/>
        <v>1.3636363636363749</v>
      </c>
      <c r="W10" s="109">
        <f t="shared" si="5"/>
        <v>7.6413110646725013E-2</v>
      </c>
      <c r="X10" s="109">
        <f t="shared" si="6"/>
        <v>1.3549192472841596</v>
      </c>
    </row>
    <row r="11" spans="1:24" x14ac:dyDescent="0.2">
      <c r="A11" s="89" t="s">
        <v>98</v>
      </c>
      <c r="B11" s="98">
        <v>4.8000000000000001E-5</v>
      </c>
      <c r="C11" s="98">
        <v>2.8E-3</v>
      </c>
      <c r="D11" s="99" t="s">
        <v>5</v>
      </c>
      <c r="E11" s="99" t="s">
        <v>5</v>
      </c>
      <c r="F11" s="98">
        <v>8</v>
      </c>
      <c r="G11" s="98">
        <v>1.1000000000000001</v>
      </c>
      <c r="H11" s="98">
        <v>6.0000000000000003E-12</v>
      </c>
      <c r="I11" s="98">
        <v>1.9999999999999999E-6</v>
      </c>
      <c r="J11" s="98">
        <v>2.4999999999999999E-8</v>
      </c>
      <c r="K11" s="98">
        <v>7.4999999999999997E-3</v>
      </c>
      <c r="L11" s="98">
        <v>2.4999999999999999E-8</v>
      </c>
      <c r="M11" s="100">
        <v>7.4999999999999997E-3</v>
      </c>
      <c r="N11" s="116">
        <f t="shared" si="1"/>
        <v>1.1000000000000001</v>
      </c>
      <c r="O11" s="116">
        <f t="shared" si="2"/>
        <v>7.5000249999999996E-3</v>
      </c>
      <c r="P11" s="116">
        <f t="shared" si="3"/>
        <v>1.107500025</v>
      </c>
      <c r="Q11" s="116"/>
      <c r="R11" s="116">
        <v>1.085</v>
      </c>
      <c r="S11" s="116">
        <v>7.4942939975982175E-3</v>
      </c>
      <c r="T11" s="116">
        <v>1.0924942939975981</v>
      </c>
      <c r="U11" s="101"/>
      <c r="V11" s="109">
        <f t="shared" si="4"/>
        <v>1.3636363636363749</v>
      </c>
      <c r="W11" s="109">
        <f t="shared" si="5"/>
        <v>7.6413110646725013E-2</v>
      </c>
      <c r="X11" s="109">
        <f t="shared" si="6"/>
        <v>1.3549192472841596</v>
      </c>
    </row>
    <row r="12" spans="1:24" x14ac:dyDescent="0.2">
      <c r="A12" s="89" t="s">
        <v>66</v>
      </c>
      <c r="B12" s="98">
        <v>4.8000000000000001E-5</v>
      </c>
      <c r="C12" s="98">
        <v>1.8E-3</v>
      </c>
      <c r="D12" s="99" t="s">
        <v>5</v>
      </c>
      <c r="E12" s="99" t="s">
        <v>5</v>
      </c>
      <c r="F12" s="98">
        <v>4</v>
      </c>
      <c r="G12" s="98">
        <v>1.1000000000000001</v>
      </c>
      <c r="H12" s="98">
        <v>1.1000000000000001E-11</v>
      </c>
      <c r="I12" s="98">
        <v>2.2000000000000001E-6</v>
      </c>
      <c r="J12" s="98">
        <v>4.6000000000000002E-8</v>
      </c>
      <c r="K12" s="98">
        <v>8.0000000000000002E-3</v>
      </c>
      <c r="L12" s="98">
        <v>4.6000000000000002E-8</v>
      </c>
      <c r="M12" s="100">
        <v>8.0000000000000002E-3</v>
      </c>
      <c r="N12" s="116">
        <f t="shared" si="1"/>
        <v>1.1000000000000001</v>
      </c>
      <c r="O12" s="116">
        <f t="shared" si="2"/>
        <v>8.0000460000000002E-3</v>
      </c>
      <c r="P12" s="116">
        <f t="shared" si="3"/>
        <v>1.1080000460000001</v>
      </c>
      <c r="Q12" s="116"/>
      <c r="R12" s="116">
        <v>1.085</v>
      </c>
      <c r="S12" s="116">
        <v>8.0180059731967505E-3</v>
      </c>
      <c r="T12" s="116">
        <v>1.0930180059731966</v>
      </c>
      <c r="U12" s="101"/>
      <c r="V12" s="109">
        <f t="shared" si="4"/>
        <v>1.3636363636363749</v>
      </c>
      <c r="W12" s="109">
        <f t="shared" si="5"/>
        <v>-0.22449837409372772</v>
      </c>
      <c r="X12" s="109">
        <f t="shared" si="6"/>
        <v>1.3521696213723331</v>
      </c>
    </row>
    <row r="13" spans="1:24" x14ac:dyDescent="0.2">
      <c r="A13" s="89" t="s">
        <v>40</v>
      </c>
      <c r="B13" s="98">
        <v>4.8000000000000001E-5</v>
      </c>
      <c r="C13" s="98">
        <v>5.4000000000000003E-3</v>
      </c>
      <c r="D13" s="99" t="s">
        <v>5</v>
      </c>
      <c r="E13" s="99" t="s">
        <v>5</v>
      </c>
      <c r="F13" s="98">
        <v>50</v>
      </c>
      <c r="G13" s="98">
        <v>1.1000000000000001</v>
      </c>
      <c r="H13" s="98">
        <v>6.6999999999999997E-13</v>
      </c>
      <c r="I13" s="98">
        <v>1.7E-6</v>
      </c>
      <c r="J13" s="98">
        <v>2.7999999999999998E-9</v>
      </c>
      <c r="K13" s="98">
        <v>6.1999999999999998E-3</v>
      </c>
      <c r="L13" s="98">
        <v>2.7999999999999998E-9</v>
      </c>
      <c r="M13" s="100">
        <v>6.1999999999999998E-3</v>
      </c>
      <c r="N13" s="116">
        <f t="shared" si="1"/>
        <v>1.1000000000000001</v>
      </c>
      <c r="O13" s="116">
        <f t="shared" si="2"/>
        <v>6.2000027999999999E-3</v>
      </c>
      <c r="P13" s="116">
        <f t="shared" si="3"/>
        <v>1.1062000028000001</v>
      </c>
      <c r="Q13" s="116"/>
      <c r="R13" s="116">
        <v>1.085</v>
      </c>
      <c r="S13" s="116">
        <v>6.1940872671030324E-3</v>
      </c>
      <c r="T13" s="116">
        <v>1.0911940872671031</v>
      </c>
      <c r="U13" s="101"/>
      <c r="V13" s="109">
        <f t="shared" si="4"/>
        <v>1.3636363636363749</v>
      </c>
      <c r="W13" s="109">
        <f t="shared" si="5"/>
        <v>9.541177782963968E-2</v>
      </c>
      <c r="X13" s="109">
        <f t="shared" si="6"/>
        <v>1.356528249404646</v>
      </c>
    </row>
    <row r="14" spans="1:24" x14ac:dyDescent="0.2">
      <c r="A14" s="89" t="s">
        <v>28</v>
      </c>
      <c r="B14" s="98">
        <v>4.8000000000000001E-5</v>
      </c>
      <c r="C14" s="98">
        <v>4.7000000000000002E-3</v>
      </c>
      <c r="D14" s="98">
        <v>260</v>
      </c>
      <c r="E14" s="98">
        <v>28</v>
      </c>
      <c r="F14" s="98">
        <v>24</v>
      </c>
      <c r="G14" s="98">
        <v>0.27</v>
      </c>
      <c r="H14" s="98">
        <v>0</v>
      </c>
      <c r="I14" s="98">
        <v>3.9000000000000002E-7</v>
      </c>
      <c r="J14" s="98">
        <v>1.2E-8</v>
      </c>
      <c r="K14" s="98">
        <v>1.2999999999999999E-2</v>
      </c>
      <c r="L14" s="98">
        <v>1.2E-8</v>
      </c>
      <c r="M14" s="100">
        <v>1.2999999999999999E-2</v>
      </c>
      <c r="N14" s="116">
        <f t="shared" si="1"/>
        <v>0.27</v>
      </c>
      <c r="O14" s="116">
        <f t="shared" si="2"/>
        <v>1.3000012E-2</v>
      </c>
      <c r="P14" s="116">
        <f t="shared" si="3"/>
        <v>0.28300001200000002</v>
      </c>
      <c r="Q14" s="116"/>
      <c r="R14" s="116">
        <v>0.26600000000000001</v>
      </c>
      <c r="S14" s="116">
        <v>1.3077392996463976E-2</v>
      </c>
      <c r="T14" s="116">
        <v>0.279077392996464</v>
      </c>
      <c r="U14" s="101"/>
      <c r="V14" s="109">
        <f t="shared" si="4"/>
        <v>1.4814814814814827</v>
      </c>
      <c r="W14" s="109">
        <f t="shared" si="5"/>
        <v>-0.59523788488791951</v>
      </c>
      <c r="X14" s="109">
        <f t="shared" si="6"/>
        <v>1.3860843947724004</v>
      </c>
    </row>
    <row r="15" spans="1:24" x14ac:dyDescent="0.2">
      <c r="A15" s="89" t="s">
        <v>18</v>
      </c>
      <c r="B15" s="98">
        <v>4.8000000000000001E-5</v>
      </c>
      <c r="C15" s="98">
        <v>3.3E-3</v>
      </c>
      <c r="D15" s="98">
        <v>190</v>
      </c>
      <c r="E15" s="98">
        <v>20</v>
      </c>
      <c r="F15" s="98">
        <v>59</v>
      </c>
      <c r="G15" s="98">
        <v>0.61</v>
      </c>
      <c r="H15" s="98">
        <v>3.0000000000000001E-12</v>
      </c>
      <c r="I15" s="98">
        <v>1.1999999999999999E-6</v>
      </c>
      <c r="J15" s="98">
        <v>1.3000000000000001E-8</v>
      </c>
      <c r="K15" s="98">
        <v>5.1000000000000004E-3</v>
      </c>
      <c r="L15" s="98">
        <v>1.3000000000000001E-8</v>
      </c>
      <c r="M15" s="100">
        <v>5.1000000000000004E-3</v>
      </c>
      <c r="N15" s="116">
        <f t="shared" si="1"/>
        <v>0.61</v>
      </c>
      <c r="O15" s="116">
        <f t="shared" si="2"/>
        <v>5.1000130000000005E-3</v>
      </c>
      <c r="P15" s="116">
        <f t="shared" si="3"/>
        <v>0.61510001299999995</v>
      </c>
      <c r="Q15" s="116"/>
      <c r="R15" s="116">
        <v>0.60899999999999999</v>
      </c>
      <c r="S15" s="116">
        <v>5.0869832881246758E-3</v>
      </c>
      <c r="T15" s="116">
        <v>0.61408698328812461</v>
      </c>
      <c r="U15" s="101"/>
      <c r="V15" s="109">
        <f t="shared" si="4"/>
        <v>0.16393442622950835</v>
      </c>
      <c r="W15" s="109">
        <f t="shared" si="5"/>
        <v>0.25548389534153443</v>
      </c>
      <c r="X15" s="109">
        <f t="shared" si="6"/>
        <v>0.16469349544223391</v>
      </c>
    </row>
    <row r="16" spans="1:24" x14ac:dyDescent="0.2">
      <c r="A16" s="89" t="s">
        <v>22</v>
      </c>
      <c r="B16" s="98">
        <v>4.8000000000000001E-5</v>
      </c>
      <c r="C16" s="98">
        <v>5.3E-3</v>
      </c>
      <c r="D16" s="98">
        <v>280</v>
      </c>
      <c r="E16" s="98">
        <v>30</v>
      </c>
      <c r="F16" s="98">
        <v>20</v>
      </c>
      <c r="G16" s="98">
        <v>0.22</v>
      </c>
      <c r="H16" s="98">
        <v>3.7E-14</v>
      </c>
      <c r="I16" s="98">
        <v>4.0999999999999999E-7</v>
      </c>
      <c r="J16" s="98">
        <v>5.7999999999999998E-9</v>
      </c>
      <c r="K16" s="98">
        <v>1.2E-2</v>
      </c>
      <c r="L16" s="98">
        <v>5.7999999999999998E-9</v>
      </c>
      <c r="M16" s="100">
        <v>1.2E-2</v>
      </c>
      <c r="N16" s="116">
        <f t="shared" si="1"/>
        <v>0.22</v>
      </c>
      <c r="O16" s="116">
        <f t="shared" si="2"/>
        <v>1.20000058E-2</v>
      </c>
      <c r="P16" s="116">
        <f t="shared" si="3"/>
        <v>0.23200000579999999</v>
      </c>
      <c r="Q16" s="116"/>
      <c r="R16" s="116">
        <v>0.22539999999999999</v>
      </c>
      <c r="S16" s="116">
        <v>1.1833714264449475E-2</v>
      </c>
      <c r="T16" s="116">
        <v>0.23723371426444947</v>
      </c>
      <c r="U16" s="101"/>
      <c r="V16" s="109">
        <f t="shared" si="4"/>
        <v>-2.4545454545454493</v>
      </c>
      <c r="W16" s="109">
        <f t="shared" si="5"/>
        <v>1.3857621264693454</v>
      </c>
      <c r="X16" s="109">
        <f t="shared" si="6"/>
        <v>-2.2559087644856786</v>
      </c>
    </row>
    <row r="17" spans="1:24" x14ac:dyDescent="0.2">
      <c r="A17" s="89" t="s">
        <v>74</v>
      </c>
      <c r="B17" s="98">
        <v>4.8000000000000001E-5</v>
      </c>
      <c r="C17" s="98">
        <v>4.0000000000000001E-3</v>
      </c>
      <c r="D17" s="98">
        <v>220</v>
      </c>
      <c r="E17" s="98">
        <v>24</v>
      </c>
      <c r="F17" s="98">
        <v>37</v>
      </c>
      <c r="G17" s="98">
        <v>0.4</v>
      </c>
      <c r="H17" s="98">
        <v>1.9E-12</v>
      </c>
      <c r="I17" s="98">
        <v>8.1999999999999998E-7</v>
      </c>
      <c r="J17" s="98">
        <v>1.6000000000000001E-8</v>
      </c>
      <c r="K17" s="98">
        <v>6.8999999999999999E-3</v>
      </c>
      <c r="L17" s="98">
        <v>1.6000000000000001E-8</v>
      </c>
      <c r="M17" s="100">
        <v>6.8999999999999999E-3</v>
      </c>
      <c r="N17" s="116">
        <f t="shared" si="1"/>
        <v>0.4</v>
      </c>
      <c r="O17" s="116">
        <f t="shared" si="2"/>
        <v>6.9000160000000001E-3</v>
      </c>
      <c r="P17" s="116">
        <f t="shared" si="3"/>
        <v>0.40690001600000003</v>
      </c>
      <c r="Q17" s="116"/>
      <c r="R17" s="116">
        <v>0.39760000000000001</v>
      </c>
      <c r="S17" s="116">
        <v>6.8794820198830112E-3</v>
      </c>
      <c r="T17" s="116">
        <v>0.40447948201988304</v>
      </c>
      <c r="U17" s="101"/>
      <c r="V17" s="109">
        <f t="shared" si="4"/>
        <v>0.60000000000000331</v>
      </c>
      <c r="W17" s="109">
        <f t="shared" si="5"/>
        <v>0.29759322466772492</v>
      </c>
      <c r="X17" s="109">
        <f t="shared" si="6"/>
        <v>0.59487193043437725</v>
      </c>
    </row>
    <row r="18" spans="1:24" x14ac:dyDescent="0.2">
      <c r="A18" s="89" t="s">
        <v>38</v>
      </c>
      <c r="B18" s="98">
        <v>4.8000000000000001E-5</v>
      </c>
      <c r="C18" s="98">
        <v>4.7999999999999996E-3</v>
      </c>
      <c r="D18" s="98">
        <v>290</v>
      </c>
      <c r="E18" s="98">
        <v>32</v>
      </c>
      <c r="F18" s="98">
        <v>17</v>
      </c>
      <c r="G18" s="98">
        <v>0.2</v>
      </c>
      <c r="H18" s="98">
        <v>1.5000000000000001E-12</v>
      </c>
      <c r="I18" s="98">
        <v>1.5999999999999999E-6</v>
      </c>
      <c r="J18" s="98">
        <v>0</v>
      </c>
      <c r="K18" s="98">
        <v>0</v>
      </c>
      <c r="L18" s="98">
        <v>1.5000000000000001E-12</v>
      </c>
      <c r="M18" s="100">
        <v>1.5999999999999999E-6</v>
      </c>
      <c r="N18" s="116">
        <f t="shared" si="1"/>
        <v>0.2</v>
      </c>
      <c r="O18" s="116">
        <f t="shared" si="2"/>
        <v>1.6000014999999999E-6</v>
      </c>
      <c r="P18" s="116">
        <f t="shared" si="3"/>
        <v>0.20000160000150002</v>
      </c>
      <c r="Q18" s="116"/>
      <c r="R18" s="116">
        <v>0.19600000000000001</v>
      </c>
      <c r="S18" s="116">
        <v>1.5625079107249662E-6</v>
      </c>
      <c r="T18" s="116">
        <v>0.19600156250791073</v>
      </c>
      <c r="U18" s="101"/>
      <c r="V18" s="109">
        <f t="shared" si="4"/>
        <v>2.0000000000000018</v>
      </c>
      <c r="W18" s="109">
        <f t="shared" si="5"/>
        <v>2.3433471328016702</v>
      </c>
      <c r="X18" s="109">
        <f t="shared" si="6"/>
        <v>2.000002746757672</v>
      </c>
    </row>
    <row r="19" spans="1:24" x14ac:dyDescent="0.2">
      <c r="A19" s="89" t="s">
        <v>99</v>
      </c>
      <c r="B19" s="98">
        <v>4.8000000000000001E-5</v>
      </c>
      <c r="C19" s="98">
        <v>7.7999999999999996E-3</v>
      </c>
      <c r="D19" s="98">
        <v>550</v>
      </c>
      <c r="E19" s="98">
        <v>59</v>
      </c>
      <c r="F19" s="98">
        <v>3.2</v>
      </c>
      <c r="G19" s="98">
        <v>4.2000000000000003E-2</v>
      </c>
      <c r="H19" s="98">
        <v>4.4000000000000002E-14</v>
      </c>
      <c r="I19" s="98">
        <v>8.9999999999999996E-7</v>
      </c>
      <c r="J19" s="98">
        <v>1.2E-10</v>
      </c>
      <c r="K19" s="98">
        <v>2.5000000000000001E-3</v>
      </c>
      <c r="L19" s="98">
        <v>1.2E-10</v>
      </c>
      <c r="M19" s="100">
        <v>2.5000000000000001E-3</v>
      </c>
      <c r="N19" s="117">
        <f t="shared" si="1"/>
        <v>4.2000000000000003E-2</v>
      </c>
      <c r="O19" s="117">
        <f t="shared" si="2"/>
        <v>2.50000012E-3</v>
      </c>
      <c r="P19" s="117">
        <f t="shared" si="3"/>
        <v>4.4500000120000001E-2</v>
      </c>
      <c r="Q19" s="116"/>
      <c r="R19" s="116">
        <v>4.1860000000000001E-2</v>
      </c>
      <c r="S19" s="116">
        <v>2.5001868677132335E-3</v>
      </c>
      <c r="T19" s="116">
        <v>4.4360186867713237E-2</v>
      </c>
      <c r="U19" s="101"/>
      <c r="V19" s="109">
        <f t="shared" si="4"/>
        <v>0.33333333333333626</v>
      </c>
      <c r="W19" s="109">
        <f t="shared" si="5"/>
        <v>-7.4699081707825061E-3</v>
      </c>
      <c r="X19" s="109">
        <f t="shared" si="6"/>
        <v>0.31418708294323355</v>
      </c>
    </row>
    <row r="20" spans="1:24" s="106" customFormat="1" x14ac:dyDescent="0.2">
      <c r="A20" s="102" t="s">
        <v>100</v>
      </c>
      <c r="B20" s="103">
        <v>4.8000000000000001E-5</v>
      </c>
      <c r="C20" s="103">
        <v>8.2000000000000007E-3</v>
      </c>
      <c r="D20" s="103">
        <v>620</v>
      </c>
      <c r="E20" s="103">
        <v>66</v>
      </c>
      <c r="F20" s="103">
        <v>2.4</v>
      </c>
      <c r="G20" s="103">
        <v>3.2000000000000001E-2</v>
      </c>
      <c r="H20" s="103">
        <v>6.5000000000000001E-14</v>
      </c>
      <c r="I20" s="103">
        <v>7.9999999999999996E-7</v>
      </c>
      <c r="J20" s="103">
        <v>2.3000000000000001E-10</v>
      </c>
      <c r="K20" s="103">
        <v>2.8999999999999998E-3</v>
      </c>
      <c r="L20" s="103">
        <v>2.3000000000000001E-10</v>
      </c>
      <c r="M20" s="104">
        <v>2.8999999999999998E-3</v>
      </c>
      <c r="N20" s="117">
        <f t="shared" si="1"/>
        <v>3.2000000000000001E-2</v>
      </c>
      <c r="O20" s="117">
        <f t="shared" si="2"/>
        <v>2.9000002299999997E-3</v>
      </c>
      <c r="P20" s="117">
        <f t="shared" si="3"/>
        <v>3.4900000229999999E-2</v>
      </c>
      <c r="Q20" s="116"/>
      <c r="R20" s="116">
        <v>3.1640000000000001E-2</v>
      </c>
      <c r="S20" s="116">
        <v>2.8835580714717821E-3</v>
      </c>
      <c r="T20" s="116">
        <v>3.4523558071471783E-2</v>
      </c>
      <c r="U20" s="105"/>
      <c r="V20" s="109">
        <f t="shared" si="4"/>
        <v>1.1249999999999976</v>
      </c>
      <c r="W20" s="109">
        <f t="shared" si="5"/>
        <v>0.56697093876498272</v>
      </c>
      <c r="X20" s="109">
        <f t="shared" si="6"/>
        <v>1.0786308196199574</v>
      </c>
    </row>
    <row r="21" spans="1:24" x14ac:dyDescent="0.2">
      <c r="A21" s="89" t="s">
        <v>34</v>
      </c>
      <c r="B21" s="98">
        <v>4.8000000000000001E-5</v>
      </c>
      <c r="C21" s="98">
        <v>5.8999999999999999E-3</v>
      </c>
      <c r="D21" s="98">
        <v>360</v>
      </c>
      <c r="E21" s="98">
        <v>38</v>
      </c>
      <c r="F21" s="98">
        <v>10</v>
      </c>
      <c r="G21" s="98">
        <v>0.12</v>
      </c>
      <c r="H21" s="98">
        <v>4.0000000000000001E-13</v>
      </c>
      <c r="I21" s="98">
        <v>1.1000000000000001E-6</v>
      </c>
      <c r="J21" s="98">
        <v>8.3000000000000003E-10</v>
      </c>
      <c r="K21" s="98">
        <v>2.3999999999999998E-3</v>
      </c>
      <c r="L21" s="98">
        <v>8.3000000000000003E-10</v>
      </c>
      <c r="M21" s="100">
        <v>2.3999999999999998E-3</v>
      </c>
      <c r="N21" s="116">
        <f t="shared" si="1"/>
        <v>0.12</v>
      </c>
      <c r="O21" s="116">
        <f t="shared" si="2"/>
        <v>2.4000008299999999E-3</v>
      </c>
      <c r="P21" s="116">
        <f t="shared" si="3"/>
        <v>0.12240000082999999</v>
      </c>
      <c r="Q21" s="116"/>
      <c r="R21" s="116">
        <v>0.12165999999999999</v>
      </c>
      <c r="S21" s="116">
        <v>2.3753626567502477E-3</v>
      </c>
      <c r="T21" s="116">
        <v>0.12403536265675023</v>
      </c>
      <c r="U21" s="101"/>
      <c r="V21" s="109">
        <f t="shared" si="4"/>
        <v>-1.3833333333333291</v>
      </c>
      <c r="W21" s="109">
        <f t="shared" si="5"/>
        <v>1.0265901970438995</v>
      </c>
      <c r="X21" s="109">
        <f t="shared" si="6"/>
        <v>-1.3360799147555362</v>
      </c>
    </row>
    <row r="22" spans="1:24" x14ac:dyDescent="0.2">
      <c r="A22" s="89" t="s">
        <v>24</v>
      </c>
      <c r="B22" s="98">
        <v>4.8000000000000001E-5</v>
      </c>
      <c r="C22" s="98">
        <v>7.4000000000000003E-3</v>
      </c>
      <c r="D22" s="98">
        <v>540</v>
      </c>
      <c r="E22" s="98">
        <v>58</v>
      </c>
      <c r="F22" s="98">
        <v>3.4</v>
      </c>
      <c r="G22" s="98">
        <v>4.3999999999999997E-2</v>
      </c>
      <c r="H22" s="98">
        <v>1.6000000000000001E-14</v>
      </c>
      <c r="I22" s="98">
        <v>4.7E-7</v>
      </c>
      <c r="J22" s="98">
        <v>4.0000000000000001E-10</v>
      </c>
      <c r="K22" s="98">
        <v>7.7999999999999996E-3</v>
      </c>
      <c r="L22" s="98">
        <v>4.0000000000000001E-10</v>
      </c>
      <c r="M22" s="100">
        <v>7.7999999999999996E-3</v>
      </c>
      <c r="N22" s="116">
        <f t="shared" si="1"/>
        <v>4.3999999999999997E-2</v>
      </c>
      <c r="O22" s="116">
        <f t="shared" si="2"/>
        <v>7.8000003999999998E-3</v>
      </c>
      <c r="P22" s="116">
        <f t="shared" si="3"/>
        <v>5.1800000399999997E-2</v>
      </c>
      <c r="Q22" s="116"/>
      <c r="R22" s="116">
        <v>4.3819999999999998E-2</v>
      </c>
      <c r="S22" s="116">
        <v>7.7989603568191313E-3</v>
      </c>
      <c r="T22" s="116">
        <v>5.1618960356819128E-2</v>
      </c>
      <c r="U22" s="101"/>
      <c r="V22" s="109">
        <f t="shared" si="4"/>
        <v>0.40909090909090823</v>
      </c>
      <c r="W22" s="109">
        <f t="shared" si="5"/>
        <v>1.3333886250422478E-2</v>
      </c>
      <c r="X22" s="109">
        <f t="shared" si="6"/>
        <v>0.34949815015999303</v>
      </c>
    </row>
    <row r="23" spans="1:24" x14ac:dyDescent="0.2">
      <c r="A23" s="89" t="s">
        <v>21</v>
      </c>
      <c r="B23" s="98">
        <v>4.8000000000000001E-5</v>
      </c>
      <c r="C23" s="98">
        <v>6.0000000000000001E-3</v>
      </c>
      <c r="D23" s="98">
        <v>340</v>
      </c>
      <c r="E23" s="98">
        <v>37</v>
      </c>
      <c r="F23" s="98">
        <v>12</v>
      </c>
      <c r="G23" s="98">
        <v>0.14000000000000001</v>
      </c>
      <c r="H23" s="98">
        <v>2.2999999999999998E-13</v>
      </c>
      <c r="I23" s="98">
        <v>6.9999999999999997E-7</v>
      </c>
      <c r="J23" s="98">
        <v>1.9000000000000001E-9</v>
      </c>
      <c r="K23" s="98">
        <v>5.8999999999999999E-3</v>
      </c>
      <c r="L23" s="98">
        <v>1.9000000000000001E-9</v>
      </c>
      <c r="M23" s="100">
        <v>5.8999999999999999E-3</v>
      </c>
      <c r="N23" s="116">
        <f t="shared" si="1"/>
        <v>0.14000000000000001</v>
      </c>
      <c r="O23" s="116">
        <f t="shared" si="2"/>
        <v>5.9000019000000001E-3</v>
      </c>
      <c r="P23" s="116">
        <f t="shared" si="3"/>
        <v>0.14590000190000002</v>
      </c>
      <c r="Q23" s="116"/>
      <c r="R23" s="116">
        <v>0.13607999999999998</v>
      </c>
      <c r="S23" s="116">
        <v>5.8928491600699412E-3</v>
      </c>
      <c r="T23" s="116">
        <v>0.14197284916006991</v>
      </c>
      <c r="U23" s="101"/>
      <c r="V23" s="109">
        <f t="shared" si="4"/>
        <v>2.8000000000000242</v>
      </c>
      <c r="W23" s="109">
        <f t="shared" si="5"/>
        <v>0.12123284112940569</v>
      </c>
      <c r="X23" s="109">
        <f t="shared" si="6"/>
        <v>2.6916742212394076</v>
      </c>
    </row>
    <row r="24" spans="1:24" ht="13.5" thickBot="1" x14ac:dyDescent="0.25">
      <c r="A24" s="94" t="s">
        <v>26</v>
      </c>
      <c r="B24" s="107">
        <v>4.8000000000000001E-5</v>
      </c>
      <c r="C24" s="107">
        <v>7.1000000000000004E-3</v>
      </c>
      <c r="D24" s="107">
        <v>560</v>
      </c>
      <c r="E24" s="107">
        <v>60</v>
      </c>
      <c r="F24" s="107">
        <v>3.1</v>
      </c>
      <c r="G24" s="107">
        <v>0.04</v>
      </c>
      <c r="H24" s="107">
        <v>1.1E-13</v>
      </c>
      <c r="I24" s="107">
        <v>9.2999999999999999E-7</v>
      </c>
      <c r="J24" s="107">
        <v>4.0000000000000001E-10</v>
      </c>
      <c r="K24" s="107">
        <v>3.2000000000000002E-3</v>
      </c>
      <c r="L24" s="107">
        <v>4.0000000000000001E-10</v>
      </c>
      <c r="M24" s="108">
        <v>3.2000000000000002E-3</v>
      </c>
      <c r="N24" s="116">
        <f t="shared" si="1"/>
        <v>0.04</v>
      </c>
      <c r="O24" s="116">
        <f t="shared" si="2"/>
        <v>3.2000004000000003E-3</v>
      </c>
      <c r="P24" s="116">
        <f t="shared" si="3"/>
        <v>4.3200000400000001E-2</v>
      </c>
      <c r="Q24" s="116"/>
      <c r="R24" s="116">
        <v>4.018E-2</v>
      </c>
      <c r="S24" s="116">
        <v>3.211017849573282E-3</v>
      </c>
      <c r="T24" s="116">
        <v>4.3391017849573284E-2</v>
      </c>
      <c r="U24" s="101"/>
      <c r="V24" s="109">
        <f t="shared" si="4"/>
        <v>-0.44999999999999901</v>
      </c>
      <c r="W24" s="109">
        <f t="shared" si="5"/>
        <v>-0.34429525612814604</v>
      </c>
      <c r="X24" s="109">
        <f t="shared" si="6"/>
        <v>-0.44217001806621054</v>
      </c>
    </row>
    <row r="26" spans="1:24" x14ac:dyDescent="0.2">
      <c r="N26" s="88" t="s">
        <v>115</v>
      </c>
    </row>
    <row r="29" spans="1:24" ht="14.25" x14ac:dyDescent="0.2">
      <c r="A29" s="84" t="s">
        <v>113</v>
      </c>
    </row>
    <row r="30" spans="1:24" ht="13.5" thickBot="1" x14ac:dyDescent="0.25">
      <c r="N30" s="88" t="s">
        <v>104</v>
      </c>
    </row>
    <row r="31" spans="1:24" ht="13.5" customHeight="1" x14ac:dyDescent="0.2">
      <c r="A31" s="110" t="s">
        <v>4</v>
      </c>
      <c r="B31" s="182" t="s">
        <v>108</v>
      </c>
      <c r="C31" s="182"/>
      <c r="D31" s="182"/>
      <c r="E31" s="182"/>
      <c r="F31" s="111"/>
      <c r="G31" s="111"/>
      <c r="H31" s="182" t="s">
        <v>109</v>
      </c>
      <c r="I31" s="182"/>
      <c r="J31" s="182"/>
      <c r="K31" s="182"/>
      <c r="L31" s="182"/>
      <c r="M31" s="67"/>
      <c r="V31" s="88" t="s">
        <v>111</v>
      </c>
    </row>
    <row r="32" spans="1:24" x14ac:dyDescent="0.2">
      <c r="A32" s="68"/>
      <c r="B32" s="77" t="s">
        <v>110</v>
      </c>
      <c r="C32" s="112" t="s">
        <v>7</v>
      </c>
      <c r="D32" s="112" t="s">
        <v>8</v>
      </c>
      <c r="E32" s="112"/>
      <c r="F32" s="112"/>
      <c r="G32" s="112"/>
      <c r="H32" s="77" t="s">
        <v>13</v>
      </c>
      <c r="I32" s="70"/>
      <c r="J32" s="183" t="s">
        <v>16</v>
      </c>
      <c r="K32" s="183"/>
      <c r="L32" s="77" t="s">
        <v>17</v>
      </c>
      <c r="M32" s="71"/>
    </row>
    <row r="33" spans="1:24" ht="13.5" thickBot="1" x14ac:dyDescent="0.25">
      <c r="A33" s="72"/>
      <c r="B33" s="113"/>
      <c r="C33" s="113"/>
      <c r="D33" s="113" t="s">
        <v>1</v>
      </c>
      <c r="E33" s="113" t="s">
        <v>0</v>
      </c>
      <c r="F33" s="113" t="s">
        <v>15</v>
      </c>
      <c r="G33" s="113" t="s">
        <v>2</v>
      </c>
      <c r="H33" s="113" t="s">
        <v>110</v>
      </c>
      <c r="I33" s="114" t="s">
        <v>7</v>
      </c>
      <c r="J33" s="113" t="s">
        <v>110</v>
      </c>
      <c r="K33" s="114" t="s">
        <v>7</v>
      </c>
      <c r="L33" s="113" t="s">
        <v>110</v>
      </c>
      <c r="M33" s="115" t="s">
        <v>7</v>
      </c>
      <c r="N33" s="88" t="s">
        <v>101</v>
      </c>
      <c r="O33" s="88" t="s">
        <v>102</v>
      </c>
      <c r="P33" s="88" t="s">
        <v>17</v>
      </c>
    </row>
    <row r="34" spans="1:24" x14ac:dyDescent="0.2">
      <c r="A34" s="68" t="s">
        <v>51</v>
      </c>
      <c r="B34" s="76">
        <v>9.5000000000000005E-5</v>
      </c>
      <c r="C34" s="76">
        <v>8.5000000000000006E-3</v>
      </c>
      <c r="D34" s="77" t="s">
        <v>5</v>
      </c>
      <c r="E34" s="77" t="s">
        <v>5</v>
      </c>
      <c r="F34" s="76">
        <v>40</v>
      </c>
      <c r="G34" s="76">
        <v>2.2000000000000002</v>
      </c>
      <c r="H34" s="76">
        <v>2.5999999999999998E-12</v>
      </c>
      <c r="I34" s="76">
        <v>1.5999999999999999E-6</v>
      </c>
      <c r="J34" s="76">
        <v>2.1999999999999998E-8</v>
      </c>
      <c r="K34" s="76">
        <v>1.4E-2</v>
      </c>
      <c r="L34" s="76">
        <v>2.1999999999999998E-8</v>
      </c>
      <c r="M34" s="78">
        <v>1.4E-2</v>
      </c>
      <c r="N34" s="116">
        <f>G34</f>
        <v>2.2000000000000002</v>
      </c>
      <c r="O34" s="116">
        <f>SUM(L34:M34)</f>
        <v>1.4000022000000001E-2</v>
      </c>
      <c r="P34" s="116">
        <f>SUM(N34:O34)</f>
        <v>2.214000022</v>
      </c>
      <c r="R34" s="88">
        <v>2.1622499999999998</v>
      </c>
      <c r="S34" s="88">
        <v>1.3516226004545434E-2</v>
      </c>
      <c r="T34" s="88">
        <v>2.1757662260045452</v>
      </c>
      <c r="V34" s="109">
        <f>100*(N34-R34)/N34</f>
        <v>1.7159090909091086</v>
      </c>
      <c r="W34" s="109">
        <f t="shared" ref="W34:W51" si="7">100*(O34-S34)/O34</f>
        <v>3.4556802514636504</v>
      </c>
      <c r="X34" s="109">
        <f t="shared" ref="X34:X51" si="8">100*(P34-T34)/P34</f>
        <v>1.7269103710720217</v>
      </c>
    </row>
    <row r="35" spans="1:24" x14ac:dyDescent="0.2">
      <c r="A35" s="68" t="s">
        <v>97</v>
      </c>
      <c r="B35" s="76">
        <v>9.5000000000000005E-5</v>
      </c>
      <c r="C35" s="76">
        <v>9.7000000000000003E-3</v>
      </c>
      <c r="D35" s="77" t="s">
        <v>5</v>
      </c>
      <c r="E35" s="77" t="s">
        <v>5</v>
      </c>
      <c r="F35" s="76">
        <v>100</v>
      </c>
      <c r="G35" s="76">
        <v>2.2000000000000002</v>
      </c>
      <c r="H35" s="76">
        <v>1.7E-12</v>
      </c>
      <c r="I35" s="76">
        <v>1.5E-6</v>
      </c>
      <c r="J35" s="76">
        <v>1.4E-8</v>
      </c>
      <c r="K35" s="76">
        <v>1.2999999999999999E-2</v>
      </c>
      <c r="L35" s="76">
        <v>1.4E-8</v>
      </c>
      <c r="M35" s="78">
        <v>1.2999999999999999E-2</v>
      </c>
      <c r="N35" s="116">
        <f t="shared" ref="N35:N51" si="9">G35</f>
        <v>2.2000000000000002</v>
      </c>
      <c r="O35" s="116">
        <f t="shared" ref="O35:O51" si="10">SUM(L35:M35)</f>
        <v>1.3000013999999999E-2</v>
      </c>
      <c r="P35" s="116">
        <f t="shared" ref="P35:P51" si="11">SUM(N35:O35)</f>
        <v>2.2130000140000003</v>
      </c>
      <c r="R35" s="88">
        <v>2.1622499999999998</v>
      </c>
      <c r="S35" s="88">
        <v>1.3516226004545434E-2</v>
      </c>
      <c r="T35" s="88">
        <v>2.1757662260045452</v>
      </c>
      <c r="V35" s="109">
        <f t="shared" ref="V35:V51" si="12">100*(N35-R35)/N35</f>
        <v>1.7159090909091086</v>
      </c>
      <c r="W35" s="109">
        <f t="shared" si="7"/>
        <v>-3.9708572971185685</v>
      </c>
      <c r="X35" s="109">
        <f t="shared" si="8"/>
        <v>1.6825028359649696</v>
      </c>
    </row>
    <row r="36" spans="1:24" x14ac:dyDescent="0.2">
      <c r="A36" s="68" t="s">
        <v>77</v>
      </c>
      <c r="B36" s="76">
        <v>9.5000000000000005E-5</v>
      </c>
      <c r="C36" s="76">
        <v>5.5999999999999999E-3</v>
      </c>
      <c r="D36" s="77" t="s">
        <v>5</v>
      </c>
      <c r="E36" s="77" t="s">
        <v>5</v>
      </c>
      <c r="F36" s="76">
        <v>16</v>
      </c>
      <c r="G36" s="76">
        <v>2.2000000000000002</v>
      </c>
      <c r="H36" s="76">
        <v>1.2000000000000001E-11</v>
      </c>
      <c r="I36" s="76">
        <v>3.9999999999999998E-6</v>
      </c>
      <c r="J36" s="76">
        <v>4.9999999999999998E-8</v>
      </c>
      <c r="K36" s="76">
        <v>1.4999999999999999E-2</v>
      </c>
      <c r="L36" s="76">
        <v>4.9999999999999998E-8</v>
      </c>
      <c r="M36" s="78">
        <v>1.4999999999999999E-2</v>
      </c>
      <c r="N36" s="116">
        <f t="shared" si="9"/>
        <v>2.2000000000000002</v>
      </c>
      <c r="O36" s="116">
        <f t="shared" si="10"/>
        <v>1.5000049999999999E-2</v>
      </c>
      <c r="P36" s="116">
        <f t="shared" si="11"/>
        <v>2.21500005</v>
      </c>
      <c r="R36" s="88">
        <v>2.1622499999999998</v>
      </c>
      <c r="S36" s="88">
        <v>1.4935057323785018E-2</v>
      </c>
      <c r="T36" s="88">
        <v>2.177185057323785</v>
      </c>
      <c r="V36" s="109">
        <f t="shared" si="12"/>
        <v>1.7159090909091086</v>
      </c>
      <c r="W36" s="109">
        <f t="shared" si="7"/>
        <v>0.43328306382299664</v>
      </c>
      <c r="X36" s="109">
        <f t="shared" si="8"/>
        <v>1.7072231071152806</v>
      </c>
    </row>
    <row r="37" spans="1:24" x14ac:dyDescent="0.2">
      <c r="A37" s="68" t="s">
        <v>70</v>
      </c>
      <c r="B37" s="76">
        <v>9.5000000000000005E-5</v>
      </c>
      <c r="C37" s="76">
        <v>5.5999999999999999E-3</v>
      </c>
      <c r="D37" s="77" t="s">
        <v>5</v>
      </c>
      <c r="E37" s="77" t="s">
        <v>5</v>
      </c>
      <c r="F37" s="76">
        <v>16</v>
      </c>
      <c r="G37" s="76">
        <v>2.2000000000000002</v>
      </c>
      <c r="H37" s="76">
        <v>1.2000000000000001E-11</v>
      </c>
      <c r="I37" s="76">
        <v>3.9999999999999998E-6</v>
      </c>
      <c r="J37" s="76">
        <v>4.9999999999999998E-8</v>
      </c>
      <c r="K37" s="76">
        <v>1.4999999999999999E-2</v>
      </c>
      <c r="L37" s="76">
        <v>4.9999999999999998E-8</v>
      </c>
      <c r="M37" s="78">
        <v>1.4999999999999999E-2</v>
      </c>
      <c r="N37" s="116">
        <f t="shared" si="9"/>
        <v>2.2000000000000002</v>
      </c>
      <c r="O37" s="116">
        <f t="shared" si="10"/>
        <v>1.5000049999999999E-2</v>
      </c>
      <c r="P37" s="116">
        <f t="shared" si="11"/>
        <v>2.21500005</v>
      </c>
      <c r="R37" s="88">
        <v>2.1622499999999998</v>
      </c>
      <c r="S37" s="88">
        <v>1.4935057323785018E-2</v>
      </c>
      <c r="T37" s="88">
        <v>2.177185057323785</v>
      </c>
      <c r="V37" s="109">
        <f t="shared" si="12"/>
        <v>1.7159090909091086</v>
      </c>
      <c r="W37" s="109">
        <f t="shared" si="7"/>
        <v>0.43328306382299664</v>
      </c>
      <c r="X37" s="109">
        <f t="shared" si="8"/>
        <v>1.7072231071152806</v>
      </c>
    </row>
    <row r="38" spans="1:24" x14ac:dyDescent="0.2">
      <c r="A38" s="68" t="s">
        <v>98</v>
      </c>
      <c r="B38" s="76">
        <v>9.5000000000000005E-5</v>
      </c>
      <c r="C38" s="76">
        <v>5.5999999999999999E-3</v>
      </c>
      <c r="D38" s="77" t="s">
        <v>5</v>
      </c>
      <c r="E38" s="77" t="s">
        <v>5</v>
      </c>
      <c r="F38" s="76">
        <v>16</v>
      </c>
      <c r="G38" s="76">
        <v>2.2000000000000002</v>
      </c>
      <c r="H38" s="76">
        <v>1.2000000000000001E-11</v>
      </c>
      <c r="I38" s="76">
        <v>3.9999999999999998E-6</v>
      </c>
      <c r="J38" s="76">
        <v>4.9999999999999998E-8</v>
      </c>
      <c r="K38" s="76">
        <v>1.4999999999999999E-2</v>
      </c>
      <c r="L38" s="76">
        <v>4.9999999999999998E-8</v>
      </c>
      <c r="M38" s="78">
        <v>1.4999999999999999E-2</v>
      </c>
      <c r="N38" s="116">
        <f t="shared" si="9"/>
        <v>2.2000000000000002</v>
      </c>
      <c r="O38" s="116">
        <f t="shared" si="10"/>
        <v>1.5000049999999999E-2</v>
      </c>
      <c r="P38" s="116">
        <f t="shared" si="11"/>
        <v>2.21500005</v>
      </c>
      <c r="R38" s="88">
        <v>2.1622499999999998</v>
      </c>
      <c r="S38" s="88">
        <v>1.4935057323785018E-2</v>
      </c>
      <c r="T38" s="88">
        <v>2.177185057323785</v>
      </c>
      <c r="V38" s="109">
        <f t="shared" si="12"/>
        <v>1.7159090909091086</v>
      </c>
      <c r="W38" s="109">
        <f t="shared" si="7"/>
        <v>0.43328306382299664</v>
      </c>
      <c r="X38" s="109">
        <f t="shared" si="8"/>
        <v>1.7072231071152806</v>
      </c>
    </row>
    <row r="39" spans="1:24" x14ac:dyDescent="0.2">
      <c r="A39" s="68" t="s">
        <v>66</v>
      </c>
      <c r="B39" s="76">
        <v>9.5000000000000005E-5</v>
      </c>
      <c r="C39" s="76">
        <v>3.5000000000000001E-3</v>
      </c>
      <c r="D39" s="77" t="s">
        <v>5</v>
      </c>
      <c r="E39" s="77" t="s">
        <v>5</v>
      </c>
      <c r="F39" s="76">
        <v>8</v>
      </c>
      <c r="G39" s="76">
        <v>2.2000000000000002</v>
      </c>
      <c r="H39" s="76">
        <v>2.2000000000000002E-11</v>
      </c>
      <c r="I39" s="76">
        <v>4.3000000000000003E-6</v>
      </c>
      <c r="J39" s="76">
        <v>9.2000000000000003E-8</v>
      </c>
      <c r="K39" s="76">
        <v>1.6E-2</v>
      </c>
      <c r="L39" s="76">
        <v>9.2000000000000003E-8</v>
      </c>
      <c r="M39" s="78">
        <v>1.6E-2</v>
      </c>
      <c r="N39" s="116">
        <f t="shared" si="9"/>
        <v>2.2000000000000002</v>
      </c>
      <c r="O39" s="116">
        <f t="shared" si="10"/>
        <v>1.6000092E-2</v>
      </c>
      <c r="P39" s="116">
        <f t="shared" si="11"/>
        <v>2.2160000920000003</v>
      </c>
      <c r="R39" s="88">
        <v>2.1622499999999998</v>
      </c>
      <c r="S39" s="88">
        <v>1.5978740475156385E-2</v>
      </c>
      <c r="T39" s="88">
        <v>2.1782287404751561</v>
      </c>
      <c r="V39" s="109">
        <f t="shared" si="12"/>
        <v>1.7159090909091086</v>
      </c>
      <c r="W39" s="109">
        <f t="shared" si="7"/>
        <v>0.13344626295658674</v>
      </c>
      <c r="X39" s="109">
        <f t="shared" si="8"/>
        <v>1.7044833012960054</v>
      </c>
    </row>
    <row r="40" spans="1:24" x14ac:dyDescent="0.2">
      <c r="A40" s="68" t="s">
        <v>40</v>
      </c>
      <c r="B40" s="76">
        <v>9.5000000000000005E-5</v>
      </c>
      <c r="C40" s="76">
        <v>1.0999999999999999E-2</v>
      </c>
      <c r="D40" s="77" t="s">
        <v>5</v>
      </c>
      <c r="E40" s="77" t="s">
        <v>5</v>
      </c>
      <c r="F40" s="76">
        <v>100</v>
      </c>
      <c r="G40" s="76">
        <v>2.2000000000000002</v>
      </c>
      <c r="H40" s="76">
        <v>1.2999999999999999E-12</v>
      </c>
      <c r="I40" s="76">
        <v>3.3000000000000002E-6</v>
      </c>
      <c r="J40" s="76">
        <v>5.5999999999999997E-9</v>
      </c>
      <c r="K40" s="76">
        <v>1.2E-2</v>
      </c>
      <c r="L40" s="76">
        <v>5.5999999999999997E-9</v>
      </c>
      <c r="M40" s="78">
        <v>1.2E-2</v>
      </c>
      <c r="N40" s="116">
        <f t="shared" si="9"/>
        <v>2.2000000000000002</v>
      </c>
      <c r="O40" s="116">
        <f t="shared" si="10"/>
        <v>1.20000056E-2</v>
      </c>
      <c r="P40" s="116">
        <f t="shared" si="11"/>
        <v>2.2120000056000002</v>
      </c>
      <c r="R40" s="88">
        <v>2.1622499999999998</v>
      </c>
      <c r="S40" s="88">
        <v>1.2343931053726755E-2</v>
      </c>
      <c r="T40" s="88">
        <v>2.1745939310537263</v>
      </c>
      <c r="V40" s="109">
        <f t="shared" si="12"/>
        <v>1.7159090909091086</v>
      </c>
      <c r="W40" s="109">
        <f t="shared" si="7"/>
        <v>-2.8660441102357002</v>
      </c>
      <c r="X40" s="109">
        <f t="shared" si="8"/>
        <v>1.6910521903966973</v>
      </c>
    </row>
    <row r="41" spans="1:24" x14ac:dyDescent="0.2">
      <c r="A41" s="68" t="s">
        <v>28</v>
      </c>
      <c r="B41" s="76">
        <v>9.5000000000000005E-5</v>
      </c>
      <c r="C41" s="76">
        <v>9.4000000000000004E-3</v>
      </c>
      <c r="D41" s="76">
        <v>520</v>
      </c>
      <c r="E41" s="76">
        <v>56</v>
      </c>
      <c r="F41" s="76">
        <v>48</v>
      </c>
      <c r="G41" s="76">
        <v>0.53</v>
      </c>
      <c r="H41" s="76">
        <v>0</v>
      </c>
      <c r="I41" s="76">
        <v>7.8000000000000005E-7</v>
      </c>
      <c r="J41" s="76">
        <v>2.4999999999999999E-8</v>
      </c>
      <c r="K41" s="76">
        <v>2.5999999999999999E-2</v>
      </c>
      <c r="L41" s="76">
        <v>2.4999999999999999E-8</v>
      </c>
      <c r="M41" s="78">
        <v>2.5999999999999999E-2</v>
      </c>
      <c r="N41" s="116">
        <f t="shared" si="9"/>
        <v>0.53</v>
      </c>
      <c r="O41" s="116">
        <f t="shared" si="10"/>
        <v>2.6000025E-2</v>
      </c>
      <c r="P41" s="116">
        <f t="shared" si="11"/>
        <v>0.55600002500000001</v>
      </c>
      <c r="R41" s="88">
        <v>0.5300999999999999</v>
      </c>
      <c r="S41" s="88">
        <v>2.6061376042953208E-2</v>
      </c>
      <c r="T41" s="88">
        <v>0.55616137604295313</v>
      </c>
      <c r="V41" s="109">
        <f t="shared" si="12"/>
        <v>-1.8867924528278859E-2</v>
      </c>
      <c r="W41" s="109">
        <f t="shared" si="7"/>
        <v>-0.23596532293029765</v>
      </c>
      <c r="X41" s="109">
        <f t="shared" si="8"/>
        <v>-2.9019970449303004E-2</v>
      </c>
    </row>
    <row r="42" spans="1:24" x14ac:dyDescent="0.2">
      <c r="A42" s="68" t="s">
        <v>18</v>
      </c>
      <c r="B42" s="76">
        <v>9.5000000000000005E-5</v>
      </c>
      <c r="C42" s="76">
        <v>6.4999999999999997E-3</v>
      </c>
      <c r="D42" s="76">
        <v>370</v>
      </c>
      <c r="E42" s="76">
        <v>40</v>
      </c>
      <c r="F42" s="76">
        <v>120</v>
      </c>
      <c r="G42" s="76">
        <v>1.2</v>
      </c>
      <c r="H42" s="76">
        <v>6.0000000000000003E-12</v>
      </c>
      <c r="I42" s="76">
        <v>2.3999999999999999E-6</v>
      </c>
      <c r="J42" s="76">
        <v>2.7E-8</v>
      </c>
      <c r="K42" s="76">
        <v>0.01</v>
      </c>
      <c r="L42" s="76">
        <v>2.7E-8</v>
      </c>
      <c r="M42" s="78">
        <v>0.01</v>
      </c>
      <c r="N42" s="116">
        <f t="shared" si="9"/>
        <v>1.2</v>
      </c>
      <c r="O42" s="116">
        <f t="shared" si="10"/>
        <v>1.0000027E-2</v>
      </c>
      <c r="P42" s="116">
        <f t="shared" si="11"/>
        <v>1.210000027</v>
      </c>
      <c r="R42" s="88">
        <v>1.2136499999999999</v>
      </c>
      <c r="S42" s="88">
        <v>1.0137630981334174E-2</v>
      </c>
      <c r="T42" s="88">
        <v>1.223787630981334</v>
      </c>
      <c r="V42" s="109">
        <f t="shared" si="12"/>
        <v>-1.1374999999999951</v>
      </c>
      <c r="W42" s="109">
        <f t="shared" si="7"/>
        <v>-1.3760360980442721</v>
      </c>
      <c r="X42" s="109">
        <f t="shared" si="8"/>
        <v>-1.1394713779898165</v>
      </c>
    </row>
    <row r="43" spans="1:24" x14ac:dyDescent="0.2">
      <c r="A43" s="68" t="s">
        <v>22</v>
      </c>
      <c r="B43" s="76">
        <v>9.5000000000000005E-5</v>
      </c>
      <c r="C43" s="76">
        <v>1.0999999999999999E-2</v>
      </c>
      <c r="D43" s="76">
        <v>550</v>
      </c>
      <c r="E43" s="76">
        <v>60</v>
      </c>
      <c r="F43" s="76">
        <v>40</v>
      </c>
      <c r="G43" s="76">
        <v>0.45</v>
      </c>
      <c r="H43" s="76">
        <v>7.4E-14</v>
      </c>
      <c r="I43" s="76">
        <v>8.1999999999999998E-7</v>
      </c>
      <c r="J43" s="76">
        <v>1.2E-8</v>
      </c>
      <c r="K43" s="76">
        <v>2.4E-2</v>
      </c>
      <c r="L43" s="76">
        <v>1.2E-8</v>
      </c>
      <c r="M43" s="78">
        <v>2.4E-2</v>
      </c>
      <c r="N43" s="116">
        <f t="shared" si="9"/>
        <v>0.45</v>
      </c>
      <c r="O43" s="116">
        <f t="shared" si="10"/>
        <v>2.4000012000000001E-2</v>
      </c>
      <c r="P43" s="116">
        <f t="shared" si="11"/>
        <v>0.47400001200000003</v>
      </c>
      <c r="R43" s="88">
        <v>0.44918999999999998</v>
      </c>
      <c r="S43" s="88">
        <v>2.3582901998438596E-2</v>
      </c>
      <c r="T43" s="88">
        <v>0.47277290199843858</v>
      </c>
      <c r="V43" s="109">
        <f t="shared" si="12"/>
        <v>0.18000000000000732</v>
      </c>
      <c r="W43" s="109">
        <f t="shared" si="7"/>
        <v>1.7379574708604544</v>
      </c>
      <c r="X43" s="109">
        <f t="shared" si="8"/>
        <v>0.25888396002012104</v>
      </c>
    </row>
    <row r="44" spans="1:24" x14ac:dyDescent="0.2">
      <c r="A44" s="68" t="s">
        <v>74</v>
      </c>
      <c r="B44" s="76">
        <v>9.5000000000000005E-5</v>
      </c>
      <c r="C44" s="76">
        <v>8.0999999999999996E-3</v>
      </c>
      <c r="D44" s="76">
        <v>440</v>
      </c>
      <c r="E44" s="76">
        <v>47</v>
      </c>
      <c r="F44" s="76">
        <v>74</v>
      </c>
      <c r="G44" s="76">
        <v>0.79</v>
      </c>
      <c r="H44" s="76">
        <v>3.8E-12</v>
      </c>
      <c r="I44" s="76">
        <v>1.5999999999999999E-6</v>
      </c>
      <c r="J44" s="76">
        <v>3.2000000000000002E-8</v>
      </c>
      <c r="K44" s="76">
        <v>1.4E-2</v>
      </c>
      <c r="L44" s="76">
        <v>3.2000000000000002E-8</v>
      </c>
      <c r="M44" s="78">
        <v>1.4E-2</v>
      </c>
      <c r="N44" s="116">
        <f t="shared" si="9"/>
        <v>0.79</v>
      </c>
      <c r="O44" s="116">
        <f t="shared" si="10"/>
        <v>1.4000032000000001E-2</v>
      </c>
      <c r="P44" s="116">
        <f t="shared" si="11"/>
        <v>0.80400003200000003</v>
      </c>
      <c r="R44" s="88">
        <v>0.79235999999999995</v>
      </c>
      <c r="S44" s="88">
        <v>1.3709824882481141E-2</v>
      </c>
      <c r="T44" s="88">
        <v>0.80606982488248113</v>
      </c>
      <c r="V44" s="109">
        <f t="shared" si="12"/>
        <v>-0.29873417721517942</v>
      </c>
      <c r="W44" s="109">
        <f t="shared" si="7"/>
        <v>2.0729032442130122</v>
      </c>
      <c r="X44" s="109">
        <f t="shared" si="8"/>
        <v>-0.2574369154354838</v>
      </c>
    </row>
    <row r="45" spans="1:24" x14ac:dyDescent="0.2">
      <c r="A45" s="68" t="s">
        <v>38</v>
      </c>
      <c r="B45" s="76">
        <v>9.5000000000000005E-5</v>
      </c>
      <c r="C45" s="76">
        <v>9.4999999999999998E-3</v>
      </c>
      <c r="D45" s="76">
        <v>590</v>
      </c>
      <c r="E45" s="76">
        <v>63</v>
      </c>
      <c r="F45" s="76">
        <v>34</v>
      </c>
      <c r="G45" s="76">
        <v>0.39</v>
      </c>
      <c r="H45" s="76">
        <v>2.9000000000000002E-12</v>
      </c>
      <c r="I45" s="76">
        <v>3.1E-6</v>
      </c>
      <c r="J45" s="76">
        <v>0</v>
      </c>
      <c r="K45" s="76">
        <v>0</v>
      </c>
      <c r="L45" s="76">
        <v>2.9000000000000002E-12</v>
      </c>
      <c r="M45" s="78">
        <v>3.1E-6</v>
      </c>
      <c r="N45" s="116">
        <f t="shared" si="9"/>
        <v>0.39</v>
      </c>
      <c r="O45" s="116">
        <f t="shared" si="10"/>
        <v>3.1000028999999999E-6</v>
      </c>
      <c r="P45" s="116">
        <f t="shared" si="11"/>
        <v>0.39000310000290001</v>
      </c>
      <c r="R45" s="88">
        <v>0.3906</v>
      </c>
      <c r="S45" s="88">
        <v>3.1138550506590392E-6</v>
      </c>
      <c r="T45" s="88">
        <v>0.39060311385505064</v>
      </c>
      <c r="V45" s="109">
        <f t="shared" si="12"/>
        <v>-0.15384615384615113</v>
      </c>
      <c r="W45" s="109">
        <f t="shared" si="7"/>
        <v>-0.44684315163186883</v>
      </c>
      <c r="X45" s="109">
        <f t="shared" si="8"/>
        <v>-0.15384848278031035</v>
      </c>
    </row>
    <row r="46" spans="1:24" x14ac:dyDescent="0.2">
      <c r="A46" s="68" t="s">
        <v>99</v>
      </c>
      <c r="B46" s="76">
        <v>9.5000000000000005E-5</v>
      </c>
      <c r="C46" s="76">
        <v>1.6E-2</v>
      </c>
      <c r="D46" s="76">
        <v>1100</v>
      </c>
      <c r="E46" s="76">
        <v>120</v>
      </c>
      <c r="F46" s="76">
        <v>6.4</v>
      </c>
      <c r="G46" s="76">
        <v>8.4000000000000005E-2</v>
      </c>
      <c r="H46" s="76">
        <v>8.8000000000000004E-14</v>
      </c>
      <c r="I46" s="76">
        <v>1.7999999999999999E-6</v>
      </c>
      <c r="J46" s="76">
        <v>2.4E-10</v>
      </c>
      <c r="K46" s="76">
        <v>5.0000000000000001E-3</v>
      </c>
      <c r="L46" s="76">
        <v>2.4E-10</v>
      </c>
      <c r="M46" s="78">
        <v>5.0000000000000001E-3</v>
      </c>
      <c r="N46" s="117">
        <f t="shared" si="9"/>
        <v>8.4000000000000005E-2</v>
      </c>
      <c r="O46" s="117">
        <f t="shared" si="10"/>
        <v>5.00000024E-3</v>
      </c>
      <c r="P46" s="117">
        <f t="shared" si="11"/>
        <v>8.9000000240000002E-2</v>
      </c>
      <c r="R46" s="88">
        <v>8.3420999999999995E-2</v>
      </c>
      <c r="S46" s="88">
        <v>4.9825152577999427E-3</v>
      </c>
      <c r="T46" s="88">
        <v>8.8403515257799936E-2</v>
      </c>
      <c r="V46" s="109">
        <f t="shared" si="12"/>
        <v>0.68928571428572627</v>
      </c>
      <c r="W46" s="109">
        <f t="shared" si="7"/>
        <v>0.34969962721556391</v>
      </c>
      <c r="X46" s="109">
        <f t="shared" si="8"/>
        <v>0.67020784336131101</v>
      </c>
    </row>
    <row r="47" spans="1:24" x14ac:dyDescent="0.2">
      <c r="A47" s="68" t="s">
        <v>100</v>
      </c>
      <c r="B47" s="76">
        <v>9.5000000000000005E-5</v>
      </c>
      <c r="C47" s="76">
        <v>1.6E-2</v>
      </c>
      <c r="D47" s="76">
        <v>1200</v>
      </c>
      <c r="E47" s="76">
        <v>130</v>
      </c>
      <c r="F47" s="76">
        <v>4.8</v>
      </c>
      <c r="G47" s="76">
        <v>6.3E-2</v>
      </c>
      <c r="H47" s="76">
        <v>1.3E-13</v>
      </c>
      <c r="I47" s="76">
        <v>1.5999999999999999E-6</v>
      </c>
      <c r="J47" s="76">
        <v>4.7000000000000003E-10</v>
      </c>
      <c r="K47" s="76">
        <v>5.7000000000000002E-3</v>
      </c>
      <c r="L47" s="76">
        <v>4.7000000000000003E-10</v>
      </c>
      <c r="M47" s="78">
        <v>5.7000000000000002E-3</v>
      </c>
      <c r="N47" s="117">
        <f t="shared" si="9"/>
        <v>6.3E-2</v>
      </c>
      <c r="O47" s="117">
        <f t="shared" si="10"/>
        <v>5.7000004700000001E-3</v>
      </c>
      <c r="P47" s="117">
        <f t="shared" si="11"/>
        <v>6.8700000469999994E-2</v>
      </c>
      <c r="R47" s="88">
        <v>6.3053999999999999E-2</v>
      </c>
      <c r="S47" s="88">
        <v>5.7465192995759086E-3</v>
      </c>
      <c r="T47" s="88">
        <v>6.880051929957591E-2</v>
      </c>
      <c r="V47" s="109">
        <f t="shared" si="12"/>
        <v>-8.5714285714283328E-2</v>
      </c>
      <c r="W47" s="109">
        <f t="shared" si="7"/>
        <v>-0.81611974982711832</v>
      </c>
      <c r="X47" s="109">
        <f t="shared" si="8"/>
        <v>-0.14631561701343865</v>
      </c>
    </row>
    <row r="48" spans="1:24" x14ac:dyDescent="0.2">
      <c r="A48" s="68" t="s">
        <v>34</v>
      </c>
      <c r="B48" s="76">
        <v>9.5000000000000005E-5</v>
      </c>
      <c r="C48" s="76">
        <v>1.2E-2</v>
      </c>
      <c r="D48" s="76">
        <v>710</v>
      </c>
      <c r="E48" s="76">
        <v>77</v>
      </c>
      <c r="F48" s="76">
        <v>20</v>
      </c>
      <c r="G48" s="76">
        <v>0.24</v>
      </c>
      <c r="H48" s="76">
        <v>8.0000000000000002E-13</v>
      </c>
      <c r="I48" s="76">
        <v>2.3E-6</v>
      </c>
      <c r="J48" s="76">
        <v>1.6999999999999999E-9</v>
      </c>
      <c r="K48" s="76">
        <v>4.7000000000000002E-3</v>
      </c>
      <c r="L48" s="76">
        <v>1.6999999999999999E-9</v>
      </c>
      <c r="M48" s="78">
        <v>4.7000000000000002E-3</v>
      </c>
      <c r="N48" s="116">
        <f t="shared" si="9"/>
        <v>0.24</v>
      </c>
      <c r="O48" s="116">
        <f t="shared" si="10"/>
        <v>4.7000017000000003E-3</v>
      </c>
      <c r="P48" s="116">
        <f t="shared" si="11"/>
        <v>0.2447000017</v>
      </c>
      <c r="R48" s="88">
        <v>0.24245099999999997</v>
      </c>
      <c r="S48" s="88">
        <v>4.7337584373808505E-3</v>
      </c>
      <c r="T48" s="88">
        <v>0.24718475843738083</v>
      </c>
      <c r="V48" s="109">
        <f t="shared" si="12"/>
        <v>-1.0212499999999922</v>
      </c>
      <c r="W48" s="109">
        <f t="shared" si="7"/>
        <v>-0.71822819512703984</v>
      </c>
      <c r="X48" s="109">
        <f t="shared" si="8"/>
        <v>-1.0154297998032371</v>
      </c>
    </row>
    <row r="49" spans="1:24" x14ac:dyDescent="0.2">
      <c r="A49" s="68" t="s">
        <v>24</v>
      </c>
      <c r="B49" s="76">
        <v>9.5000000000000005E-5</v>
      </c>
      <c r="C49" s="76">
        <v>1.4999999999999999E-2</v>
      </c>
      <c r="D49" s="76">
        <v>1100</v>
      </c>
      <c r="E49" s="76">
        <v>120</v>
      </c>
      <c r="F49" s="76">
        <v>6.8</v>
      </c>
      <c r="G49" s="76">
        <v>8.6999999999999994E-2</v>
      </c>
      <c r="H49" s="76">
        <v>3.2000000000000002E-14</v>
      </c>
      <c r="I49" s="76">
        <v>9.2999999999999999E-7</v>
      </c>
      <c r="J49" s="76">
        <v>8.0999999999999999E-10</v>
      </c>
      <c r="K49" s="76">
        <v>1.6E-2</v>
      </c>
      <c r="L49" s="76">
        <v>8.0999999999999999E-10</v>
      </c>
      <c r="M49" s="78">
        <v>1.6E-2</v>
      </c>
      <c r="N49" s="116">
        <f t="shared" si="9"/>
        <v>8.6999999999999994E-2</v>
      </c>
      <c r="O49" s="116">
        <f t="shared" si="10"/>
        <v>1.6000000810000001E-2</v>
      </c>
      <c r="P49" s="116">
        <f t="shared" si="11"/>
        <v>0.10300000080999999</v>
      </c>
      <c r="R49" s="88">
        <v>8.7326999999999988E-2</v>
      </c>
      <c r="S49" s="88">
        <v>1.5542213853946694E-2</v>
      </c>
      <c r="T49" s="88">
        <v>0.10286921385394668</v>
      </c>
      <c r="V49" s="109">
        <f t="shared" si="12"/>
        <v>-0.37586206896551033</v>
      </c>
      <c r="W49" s="109">
        <f t="shared" si="7"/>
        <v>2.8611683304865259</v>
      </c>
      <c r="X49" s="109">
        <f t="shared" si="8"/>
        <v>0.12697762623766498</v>
      </c>
    </row>
    <row r="50" spans="1:24" x14ac:dyDescent="0.2">
      <c r="A50" s="68" t="s">
        <v>21</v>
      </c>
      <c r="B50" s="76">
        <v>9.5000000000000005E-5</v>
      </c>
      <c r="C50" s="76">
        <v>1.2E-2</v>
      </c>
      <c r="D50" s="76">
        <v>680</v>
      </c>
      <c r="E50" s="76">
        <v>73</v>
      </c>
      <c r="F50" s="76">
        <v>23</v>
      </c>
      <c r="G50" s="76">
        <v>0.27</v>
      </c>
      <c r="H50" s="76">
        <v>4.5E-13</v>
      </c>
      <c r="I50" s="76">
        <v>1.3999999999999999E-6</v>
      </c>
      <c r="J50" s="76">
        <v>3.8000000000000001E-9</v>
      </c>
      <c r="K50" s="76">
        <v>1.2E-2</v>
      </c>
      <c r="L50" s="76">
        <v>3.8000000000000001E-9</v>
      </c>
      <c r="M50" s="78">
        <v>1.2E-2</v>
      </c>
      <c r="N50" s="116">
        <f t="shared" si="9"/>
        <v>0.27</v>
      </c>
      <c r="O50" s="116">
        <f t="shared" si="10"/>
        <v>1.2000003800000001E-2</v>
      </c>
      <c r="P50" s="116">
        <f t="shared" si="11"/>
        <v>0.28200000380000001</v>
      </c>
      <c r="R50" s="88">
        <v>0.27118799999999998</v>
      </c>
      <c r="S50" s="88">
        <v>1.1743606540425097E-2</v>
      </c>
      <c r="T50" s="88">
        <v>0.2829316065404251</v>
      </c>
      <c r="V50" s="109">
        <f t="shared" si="12"/>
        <v>-0.43999999999998768</v>
      </c>
      <c r="W50" s="109">
        <f t="shared" si="7"/>
        <v>2.136643153187197</v>
      </c>
      <c r="X50" s="109">
        <f t="shared" si="8"/>
        <v>-0.33035557725942338</v>
      </c>
    </row>
    <row r="51" spans="1:24" ht="13.5" thickBot="1" x14ac:dyDescent="0.25">
      <c r="A51" s="72" t="s">
        <v>26</v>
      </c>
      <c r="B51" s="79">
        <v>9.5000000000000005E-5</v>
      </c>
      <c r="C51" s="79">
        <v>1.4E-2</v>
      </c>
      <c r="D51" s="79">
        <v>1100</v>
      </c>
      <c r="E51" s="79">
        <v>120</v>
      </c>
      <c r="F51" s="79">
        <v>6.1</v>
      </c>
      <c r="G51" s="79">
        <v>0.08</v>
      </c>
      <c r="H51" s="79">
        <v>2.2E-13</v>
      </c>
      <c r="I51" s="79">
        <v>1.9E-6</v>
      </c>
      <c r="J51" s="79">
        <v>8.0000000000000003E-10</v>
      </c>
      <c r="K51" s="79">
        <v>6.4000000000000003E-3</v>
      </c>
      <c r="L51" s="79">
        <v>8.0000000000000003E-10</v>
      </c>
      <c r="M51" s="80">
        <v>6.4000000000000003E-3</v>
      </c>
      <c r="N51" s="116">
        <f t="shared" si="9"/>
        <v>0.08</v>
      </c>
      <c r="O51" s="116">
        <f t="shared" si="10"/>
        <v>6.4000008000000006E-3</v>
      </c>
      <c r="P51" s="116">
        <f t="shared" si="11"/>
        <v>8.6400000800000001E-2</v>
      </c>
      <c r="R51" s="88">
        <v>8.0073000000000005E-2</v>
      </c>
      <c r="S51" s="88">
        <v>6.3990998573638979E-3</v>
      </c>
      <c r="T51" s="88">
        <v>8.6472099857363899E-2</v>
      </c>
      <c r="V51" s="109">
        <f t="shared" si="12"/>
        <v>-9.1250000000004522E-2</v>
      </c>
      <c r="W51" s="109">
        <f t="shared" si="7"/>
        <v>1.4077226929451538E-2</v>
      </c>
      <c r="X51" s="109">
        <f t="shared" si="8"/>
        <v>-8.3447982287399969E-2</v>
      </c>
    </row>
    <row r="53" spans="1:24" x14ac:dyDescent="0.2">
      <c r="N53" s="88" t="s">
        <v>115</v>
      </c>
    </row>
    <row r="56" spans="1:24" ht="14.25" x14ac:dyDescent="0.2">
      <c r="A56" s="84" t="s">
        <v>114</v>
      </c>
    </row>
    <row r="57" spans="1:24" ht="13.5" thickBot="1" x14ac:dyDescent="0.25"/>
    <row r="58" spans="1:24" ht="14.25" customHeight="1" x14ac:dyDescent="0.2">
      <c r="A58" s="64" t="s">
        <v>4</v>
      </c>
      <c r="B58" s="184" t="s">
        <v>94</v>
      </c>
      <c r="C58" s="184"/>
      <c r="D58" s="184"/>
      <c r="E58" s="184"/>
      <c r="F58" s="66"/>
      <c r="G58" s="66"/>
      <c r="H58" s="184" t="s">
        <v>95</v>
      </c>
      <c r="I58" s="184"/>
      <c r="J58" s="184"/>
      <c r="K58" s="184"/>
      <c r="L58" s="184"/>
      <c r="M58" s="67"/>
      <c r="V58" s="88" t="s">
        <v>111</v>
      </c>
    </row>
    <row r="59" spans="1:24" x14ac:dyDescent="0.2">
      <c r="A59" s="68"/>
      <c r="B59" s="65" t="s">
        <v>96</v>
      </c>
      <c r="C59" s="69" t="s">
        <v>7</v>
      </c>
      <c r="D59" s="69" t="s">
        <v>8</v>
      </c>
      <c r="E59" s="69"/>
      <c r="F59" s="69"/>
      <c r="G59" s="69"/>
      <c r="H59" s="65" t="s">
        <v>13</v>
      </c>
      <c r="I59" s="70"/>
      <c r="J59" s="179" t="s">
        <v>16</v>
      </c>
      <c r="K59" s="179"/>
      <c r="L59" s="65" t="s">
        <v>17</v>
      </c>
      <c r="M59" s="71"/>
    </row>
    <row r="60" spans="1:24" ht="13.5" thickBot="1" x14ac:dyDescent="0.25">
      <c r="A60" s="72"/>
      <c r="B60" s="73"/>
      <c r="C60" s="73"/>
      <c r="D60" s="73" t="s">
        <v>1</v>
      </c>
      <c r="E60" s="73" t="s">
        <v>0</v>
      </c>
      <c r="F60" s="73" t="s">
        <v>15</v>
      </c>
      <c r="G60" s="73" t="s">
        <v>2</v>
      </c>
      <c r="H60" s="73" t="s">
        <v>96</v>
      </c>
      <c r="I60" s="74" t="s">
        <v>7</v>
      </c>
      <c r="J60" s="73" t="s">
        <v>96</v>
      </c>
      <c r="K60" s="74" t="s">
        <v>7</v>
      </c>
      <c r="L60" s="73" t="s">
        <v>96</v>
      </c>
      <c r="M60" s="75" t="s">
        <v>7</v>
      </c>
      <c r="N60" s="88" t="s">
        <v>101</v>
      </c>
      <c r="O60" s="88" t="s">
        <v>102</v>
      </c>
      <c r="P60" s="88" t="s">
        <v>17</v>
      </c>
    </row>
    <row r="61" spans="1:24" x14ac:dyDescent="0.2">
      <c r="A61" s="68" t="s">
        <v>51</v>
      </c>
      <c r="B61" s="76">
        <v>1.6999999999999999E-9</v>
      </c>
      <c r="C61" s="76">
        <v>1.4999999999999999E-7</v>
      </c>
      <c r="D61" s="77" t="s">
        <v>5</v>
      </c>
      <c r="E61" s="77" t="s">
        <v>5</v>
      </c>
      <c r="F61" s="76">
        <v>7.3999999999999999E-4</v>
      </c>
      <c r="G61" s="76">
        <v>4.0000000000000003E-5</v>
      </c>
      <c r="H61" s="76">
        <v>4.7999999999999997E-17</v>
      </c>
      <c r="I61" s="76">
        <v>3E-11</v>
      </c>
      <c r="J61" s="76">
        <v>4.0000000000000001E-13</v>
      </c>
      <c r="K61" s="76">
        <v>2.4999999999999999E-7</v>
      </c>
      <c r="L61" s="76">
        <v>4.0000000000000001E-13</v>
      </c>
      <c r="M61" s="78">
        <v>2.4999999999999999E-7</v>
      </c>
      <c r="N61" s="116">
        <f>G61</f>
        <v>4.0000000000000003E-5</v>
      </c>
      <c r="O61" s="116">
        <f>SUM(L61:M61)</f>
        <v>2.5000040000000001E-7</v>
      </c>
      <c r="P61" s="116">
        <f>SUM(N61:O61)</f>
        <v>4.0250000400000002E-5</v>
      </c>
      <c r="R61" s="116">
        <v>3.9602499999999999E-5</v>
      </c>
      <c r="S61" s="116">
        <v>2.4755525047751679E-7</v>
      </c>
      <c r="T61" s="116">
        <v>3.9850055250477519E-5</v>
      </c>
      <c r="V61" s="109">
        <f>100*(N61-R61)/N61</f>
        <v>0.99375000000001057</v>
      </c>
      <c r="W61" s="109">
        <f t="shared" ref="W61:W78" si="13">100*(O61-S61)/O61</f>
        <v>0.97805824410009945</v>
      </c>
      <c r="X61" s="109">
        <f t="shared" ref="X61:X78" si="14">100*(P61-T61)/P61</f>
        <v>0.9936525355226663</v>
      </c>
    </row>
    <row r="62" spans="1:24" x14ac:dyDescent="0.2">
      <c r="A62" s="68" t="s">
        <v>97</v>
      </c>
      <c r="B62" s="76">
        <v>1.6999999999999999E-9</v>
      </c>
      <c r="C62" s="76">
        <v>1.8E-7</v>
      </c>
      <c r="D62" s="77" t="s">
        <v>5</v>
      </c>
      <c r="E62" s="77" t="s">
        <v>5</v>
      </c>
      <c r="F62" s="76">
        <v>1.8E-3</v>
      </c>
      <c r="G62" s="76">
        <v>4.0000000000000003E-5</v>
      </c>
      <c r="H62" s="76">
        <v>3.0999999999999998E-17</v>
      </c>
      <c r="I62" s="76">
        <v>2.8E-11</v>
      </c>
      <c r="J62" s="76">
        <v>2.6E-13</v>
      </c>
      <c r="K62" s="76">
        <v>2.3999999999999998E-7</v>
      </c>
      <c r="L62" s="76">
        <v>2.6E-13</v>
      </c>
      <c r="M62" s="78">
        <v>2.3999999999999998E-7</v>
      </c>
      <c r="N62" s="116">
        <f t="shared" ref="N62:N78" si="15">G62</f>
        <v>4.0000000000000003E-5</v>
      </c>
      <c r="O62" s="116">
        <f t="shared" ref="O62:O78" si="16">SUM(L62:M62)</f>
        <v>2.4000025999999997E-7</v>
      </c>
      <c r="P62" s="116">
        <f t="shared" ref="P62:P78" si="17">SUM(N62:O62)</f>
        <v>4.0240000260000003E-5</v>
      </c>
      <c r="R62" s="116">
        <v>3.9602499999999999E-5</v>
      </c>
      <c r="S62" s="116">
        <v>2.4755525047751679E-7</v>
      </c>
      <c r="T62" s="116">
        <v>3.9850055250477519E-5</v>
      </c>
      <c r="V62" s="109">
        <f t="shared" ref="V62:V78" si="18">100*(N62-R62)/N62</f>
        <v>0.99375000000001057</v>
      </c>
      <c r="W62" s="109">
        <f t="shared" si="13"/>
        <v>-3.1479092887302778</v>
      </c>
      <c r="X62" s="109">
        <f t="shared" si="14"/>
        <v>0.9690482281385655</v>
      </c>
    </row>
    <row r="63" spans="1:24" x14ac:dyDescent="0.2">
      <c r="A63" s="68" t="s">
        <v>77</v>
      </c>
      <c r="B63" s="76">
        <v>1.6999999999999999E-9</v>
      </c>
      <c r="C63" s="76">
        <v>9.9999999999999995E-8</v>
      </c>
      <c r="D63" s="77" t="s">
        <v>5</v>
      </c>
      <c r="E63" s="77" t="s">
        <v>5</v>
      </c>
      <c r="F63" s="76">
        <v>2.9E-4</v>
      </c>
      <c r="G63" s="76">
        <v>4.0000000000000003E-5</v>
      </c>
      <c r="H63" s="76">
        <v>2.2E-16</v>
      </c>
      <c r="I63" s="76">
        <v>7.4000000000000003E-11</v>
      </c>
      <c r="J63" s="76">
        <v>9.1999999999999992E-13</v>
      </c>
      <c r="K63" s="76">
        <v>2.7000000000000001E-7</v>
      </c>
      <c r="L63" s="76">
        <v>9.1999999999999992E-13</v>
      </c>
      <c r="M63" s="78">
        <v>2.7000000000000001E-7</v>
      </c>
      <c r="N63" s="116">
        <f t="shared" si="15"/>
        <v>4.0000000000000003E-5</v>
      </c>
      <c r="O63" s="116">
        <f t="shared" si="16"/>
        <v>2.7000092000000001E-7</v>
      </c>
      <c r="P63" s="116">
        <f t="shared" si="17"/>
        <v>4.0270000920000003E-5</v>
      </c>
      <c r="R63" s="116">
        <v>3.9602499999999999E-5</v>
      </c>
      <c r="S63" s="116">
        <v>2.7354173091233493E-7</v>
      </c>
      <c r="T63" s="116">
        <v>3.9876041730912334E-5</v>
      </c>
      <c r="V63" s="109">
        <f t="shared" si="18"/>
        <v>0.99375000000001057</v>
      </c>
      <c r="W63" s="109">
        <f t="shared" si="13"/>
        <v>-1.3114069805150725</v>
      </c>
      <c r="X63" s="109">
        <f t="shared" si="14"/>
        <v>0.97829446259587705</v>
      </c>
    </row>
    <row r="64" spans="1:24" x14ac:dyDescent="0.2">
      <c r="A64" s="68" t="s">
        <v>70</v>
      </c>
      <c r="B64" s="76">
        <v>1.6999999999999999E-9</v>
      </c>
      <c r="C64" s="76">
        <v>9.9999999999999995E-8</v>
      </c>
      <c r="D64" s="77" t="s">
        <v>5</v>
      </c>
      <c r="E64" s="77" t="s">
        <v>5</v>
      </c>
      <c r="F64" s="76">
        <v>2.9E-4</v>
      </c>
      <c r="G64" s="76">
        <v>4.0000000000000003E-5</v>
      </c>
      <c r="H64" s="76">
        <v>2.2E-16</v>
      </c>
      <c r="I64" s="76">
        <v>7.4000000000000003E-11</v>
      </c>
      <c r="J64" s="76">
        <v>9.1999999999999992E-13</v>
      </c>
      <c r="K64" s="76">
        <v>2.7000000000000001E-7</v>
      </c>
      <c r="L64" s="76">
        <v>9.1999999999999992E-13</v>
      </c>
      <c r="M64" s="78">
        <v>2.7000000000000001E-7</v>
      </c>
      <c r="N64" s="116">
        <f t="shared" si="15"/>
        <v>4.0000000000000003E-5</v>
      </c>
      <c r="O64" s="116">
        <f t="shared" si="16"/>
        <v>2.7000092000000001E-7</v>
      </c>
      <c r="P64" s="116">
        <f t="shared" si="17"/>
        <v>4.0270000920000003E-5</v>
      </c>
      <c r="R64" s="116">
        <v>3.9602499999999999E-5</v>
      </c>
      <c r="S64" s="116">
        <v>2.7354173091233493E-7</v>
      </c>
      <c r="T64" s="116">
        <v>3.9876041730912334E-5</v>
      </c>
      <c r="V64" s="109">
        <f t="shared" si="18"/>
        <v>0.99375000000001057</v>
      </c>
      <c r="W64" s="109">
        <f t="shared" si="13"/>
        <v>-1.3114069805150725</v>
      </c>
      <c r="X64" s="109">
        <f t="shared" si="14"/>
        <v>0.97829446259587705</v>
      </c>
    </row>
    <row r="65" spans="1:24" x14ac:dyDescent="0.2">
      <c r="A65" s="68" t="s">
        <v>98</v>
      </c>
      <c r="B65" s="76">
        <v>1.6999999999999999E-9</v>
      </c>
      <c r="C65" s="76">
        <v>9.9999999999999995E-8</v>
      </c>
      <c r="D65" s="77" t="s">
        <v>5</v>
      </c>
      <c r="E65" s="77" t="s">
        <v>5</v>
      </c>
      <c r="F65" s="76">
        <v>2.9E-4</v>
      </c>
      <c r="G65" s="76">
        <v>4.0000000000000003E-5</v>
      </c>
      <c r="H65" s="76">
        <v>2.2E-16</v>
      </c>
      <c r="I65" s="76">
        <v>7.4000000000000003E-11</v>
      </c>
      <c r="J65" s="76">
        <v>9.1999999999999992E-13</v>
      </c>
      <c r="K65" s="76">
        <v>2.7000000000000001E-7</v>
      </c>
      <c r="L65" s="76">
        <v>9.1999999999999992E-13</v>
      </c>
      <c r="M65" s="78">
        <v>2.7000000000000001E-7</v>
      </c>
      <c r="N65" s="116">
        <f t="shared" si="15"/>
        <v>4.0000000000000003E-5</v>
      </c>
      <c r="O65" s="116">
        <f t="shared" si="16"/>
        <v>2.7000092000000001E-7</v>
      </c>
      <c r="P65" s="116">
        <f t="shared" si="17"/>
        <v>4.0270000920000003E-5</v>
      </c>
      <c r="R65" s="116">
        <v>3.9602499999999999E-5</v>
      </c>
      <c r="S65" s="116">
        <v>2.7354173091233493E-7</v>
      </c>
      <c r="T65" s="116">
        <v>3.9876041730912334E-5</v>
      </c>
      <c r="V65" s="109">
        <f t="shared" si="18"/>
        <v>0.99375000000001057</v>
      </c>
      <c r="W65" s="109">
        <f t="shared" si="13"/>
        <v>-1.3114069805150725</v>
      </c>
      <c r="X65" s="109">
        <f t="shared" si="14"/>
        <v>0.97829446259587705</v>
      </c>
    </row>
    <row r="66" spans="1:24" x14ac:dyDescent="0.2">
      <c r="A66" s="68" t="s">
        <v>66</v>
      </c>
      <c r="B66" s="76">
        <v>1.6999999999999999E-9</v>
      </c>
      <c r="C66" s="76">
        <v>6.5E-8</v>
      </c>
      <c r="D66" s="77" t="s">
        <v>5</v>
      </c>
      <c r="E66" s="77" t="s">
        <v>5</v>
      </c>
      <c r="F66" s="76">
        <v>1.4999999999999999E-4</v>
      </c>
      <c r="G66" s="76">
        <v>4.0000000000000003E-5</v>
      </c>
      <c r="H66" s="76">
        <v>3.9999999999999999E-16</v>
      </c>
      <c r="I66" s="76">
        <v>7.8999999999999999E-11</v>
      </c>
      <c r="J66" s="76">
        <v>1.7E-12</v>
      </c>
      <c r="K66" s="76">
        <v>2.8999999999999998E-7</v>
      </c>
      <c r="L66" s="76">
        <v>1.7E-12</v>
      </c>
      <c r="M66" s="78">
        <v>2.8999999999999998E-7</v>
      </c>
      <c r="N66" s="116">
        <f t="shared" si="15"/>
        <v>4.0000000000000003E-5</v>
      </c>
      <c r="O66" s="116">
        <f t="shared" si="16"/>
        <v>2.900017E-7</v>
      </c>
      <c r="P66" s="116">
        <f t="shared" si="17"/>
        <v>4.0290001700000006E-5</v>
      </c>
      <c r="R66" s="116">
        <v>3.9602499999999999E-5</v>
      </c>
      <c r="S66" s="116">
        <v>2.9265721802168144E-7</v>
      </c>
      <c r="T66" s="116">
        <v>3.9895157218021679E-5</v>
      </c>
      <c r="V66" s="109">
        <f t="shared" si="18"/>
        <v>0.99375000000001057</v>
      </c>
      <c r="W66" s="109">
        <f t="shared" si="13"/>
        <v>-0.91569050170445276</v>
      </c>
      <c r="X66" s="109">
        <f t="shared" si="14"/>
        <v>0.98000611893329137</v>
      </c>
    </row>
    <row r="67" spans="1:24" x14ac:dyDescent="0.2">
      <c r="A67" s="68" t="s">
        <v>40</v>
      </c>
      <c r="B67" s="76">
        <v>1.6999999999999999E-9</v>
      </c>
      <c r="C67" s="76">
        <v>1.9999999999999999E-7</v>
      </c>
      <c r="D67" s="77" t="s">
        <v>5</v>
      </c>
      <c r="E67" s="77" t="s">
        <v>5</v>
      </c>
      <c r="F67" s="76">
        <v>1.8E-3</v>
      </c>
      <c r="G67" s="76">
        <v>4.0000000000000003E-5</v>
      </c>
      <c r="H67" s="76">
        <v>2.4999999999999999E-17</v>
      </c>
      <c r="I67" s="76">
        <v>6.0999999999999996E-11</v>
      </c>
      <c r="J67" s="76">
        <v>1E-13</v>
      </c>
      <c r="K67" s="76">
        <v>2.2999999999999999E-7</v>
      </c>
      <c r="L67" s="76">
        <v>1E-13</v>
      </c>
      <c r="M67" s="78">
        <v>2.2999999999999999E-7</v>
      </c>
      <c r="N67" s="116">
        <f t="shared" si="15"/>
        <v>4.0000000000000003E-5</v>
      </c>
      <c r="O67" s="116">
        <f t="shared" si="16"/>
        <v>2.3000009999999999E-7</v>
      </c>
      <c r="P67" s="116">
        <f t="shared" si="17"/>
        <v>4.0230000100000004E-5</v>
      </c>
      <c r="R67" s="116">
        <v>3.9602499999999999E-5</v>
      </c>
      <c r="S67" s="116">
        <v>2.2608418524926063E-7</v>
      </c>
      <c r="T67" s="116">
        <v>3.982858418524926E-5</v>
      </c>
      <c r="V67" s="109">
        <f t="shared" si="18"/>
        <v>0.99375000000001057</v>
      </c>
      <c r="W67" s="109">
        <f t="shared" si="13"/>
        <v>1.7025708905080286</v>
      </c>
      <c r="X67" s="109">
        <f t="shared" si="14"/>
        <v>0.99780242046468393</v>
      </c>
    </row>
    <row r="68" spans="1:24" x14ac:dyDescent="0.2">
      <c r="A68" s="68" t="s">
        <v>28</v>
      </c>
      <c r="B68" s="76">
        <v>1.6999999999999999E-9</v>
      </c>
      <c r="C68" s="76">
        <v>1.6999999999999999E-7</v>
      </c>
      <c r="D68" s="76">
        <v>9.4999999999999998E-3</v>
      </c>
      <c r="E68" s="76">
        <v>1E-3</v>
      </c>
      <c r="F68" s="76">
        <v>8.8000000000000003E-4</v>
      </c>
      <c r="G68" s="76">
        <v>9.7000000000000003E-6</v>
      </c>
      <c r="H68" s="76">
        <v>0</v>
      </c>
      <c r="I68" s="76">
        <v>1.4E-11</v>
      </c>
      <c r="J68" s="76">
        <v>4.5E-13</v>
      </c>
      <c r="K68" s="76">
        <v>4.7999999999999996E-7</v>
      </c>
      <c r="L68" s="76">
        <v>4.5E-13</v>
      </c>
      <c r="M68" s="78">
        <v>4.7999999999999996E-7</v>
      </c>
      <c r="N68" s="116">
        <f t="shared" si="15"/>
        <v>9.7000000000000003E-6</v>
      </c>
      <c r="O68" s="116">
        <f t="shared" si="16"/>
        <v>4.8000045E-7</v>
      </c>
      <c r="P68" s="116">
        <f t="shared" si="17"/>
        <v>1.018000045E-5</v>
      </c>
      <c r="R68" s="116">
        <v>9.708999999999998E-6</v>
      </c>
      <c r="S68" s="116">
        <v>4.7732484437093498E-7</v>
      </c>
      <c r="T68" s="116">
        <v>1.0186324844370933E-5</v>
      </c>
      <c r="V68" s="109">
        <f t="shared" si="18"/>
        <v>-9.2783505154615586E-2</v>
      </c>
      <c r="W68" s="109">
        <f t="shared" si="13"/>
        <v>0.55741731680981121</v>
      </c>
      <c r="X68" s="109">
        <f t="shared" si="14"/>
        <v>-6.2125678697127325E-2</v>
      </c>
    </row>
    <row r="69" spans="1:24" x14ac:dyDescent="0.2">
      <c r="A69" s="68" t="s">
        <v>18</v>
      </c>
      <c r="B69" s="76">
        <v>1.6999999999999999E-9</v>
      </c>
      <c r="C69" s="76">
        <v>1.1999999999999999E-7</v>
      </c>
      <c r="D69" s="76">
        <v>6.7999999999999996E-3</v>
      </c>
      <c r="E69" s="76">
        <v>7.2999999999999996E-4</v>
      </c>
      <c r="F69" s="76">
        <v>2.0999999999999999E-3</v>
      </c>
      <c r="G69" s="76">
        <v>2.1999999999999999E-5</v>
      </c>
      <c r="H69" s="76">
        <v>1.1E-16</v>
      </c>
      <c r="I69" s="76">
        <v>4.5E-11</v>
      </c>
      <c r="J69" s="76">
        <v>4.9000000000000003E-13</v>
      </c>
      <c r="K69" s="76">
        <v>1.9000000000000001E-7</v>
      </c>
      <c r="L69" s="76">
        <v>4.9000000000000003E-13</v>
      </c>
      <c r="M69" s="78">
        <v>1.9000000000000001E-7</v>
      </c>
      <c r="N69" s="116">
        <f t="shared" si="15"/>
        <v>2.1999999999999999E-5</v>
      </c>
      <c r="O69" s="116">
        <f t="shared" si="16"/>
        <v>1.9000049000000001E-7</v>
      </c>
      <c r="P69" s="116">
        <f t="shared" si="17"/>
        <v>2.2190000490000001E-5</v>
      </c>
      <c r="R69" s="116">
        <v>2.2228499999999996E-5</v>
      </c>
      <c r="S69" s="116">
        <v>1.8567489001655065E-7</v>
      </c>
      <c r="T69" s="116">
        <v>2.2414174890016547E-5</v>
      </c>
      <c r="V69" s="109">
        <f t="shared" si="18"/>
        <v>-1.0386363636363465</v>
      </c>
      <c r="W69" s="109">
        <f t="shared" si="13"/>
        <v>2.2766256989386502</v>
      </c>
      <c r="X69" s="109">
        <f t="shared" si="14"/>
        <v>-1.0102496397761305</v>
      </c>
    </row>
    <row r="70" spans="1:24" x14ac:dyDescent="0.2">
      <c r="A70" s="68" t="s">
        <v>22</v>
      </c>
      <c r="B70" s="76">
        <v>1.6999999999999999E-9</v>
      </c>
      <c r="C70" s="76">
        <v>1.9999999999999999E-7</v>
      </c>
      <c r="D70" s="76">
        <v>0.01</v>
      </c>
      <c r="E70" s="76">
        <v>1.1000000000000001E-3</v>
      </c>
      <c r="F70" s="76">
        <v>7.2999999999999996E-4</v>
      </c>
      <c r="G70" s="76">
        <v>8.1999999999999994E-6</v>
      </c>
      <c r="H70" s="76">
        <v>1.3E-18</v>
      </c>
      <c r="I70" s="76">
        <v>1.5E-11</v>
      </c>
      <c r="J70" s="76">
        <v>2.0999999999999999E-13</v>
      </c>
      <c r="K70" s="76">
        <v>4.3000000000000001E-7</v>
      </c>
      <c r="L70" s="76">
        <v>2.0999999999999999E-13</v>
      </c>
      <c r="M70" s="78">
        <v>4.3000000000000001E-7</v>
      </c>
      <c r="N70" s="116">
        <f t="shared" si="15"/>
        <v>8.1999999999999994E-6</v>
      </c>
      <c r="O70" s="116">
        <f t="shared" si="16"/>
        <v>4.3000021000000003E-7</v>
      </c>
      <c r="P70" s="116">
        <f t="shared" si="17"/>
        <v>8.6300002100000001E-6</v>
      </c>
      <c r="R70" s="116">
        <v>8.2270999999999995E-6</v>
      </c>
      <c r="S70" s="116">
        <v>4.3193057065240577E-7</v>
      </c>
      <c r="T70" s="116">
        <v>8.6590305706524053E-6</v>
      </c>
      <c r="V70" s="109">
        <f t="shared" si="18"/>
        <v>-0.33048780487805041</v>
      </c>
      <c r="W70" s="109">
        <f t="shared" si="13"/>
        <v>-0.44892086271440201</v>
      </c>
      <c r="X70" s="109">
        <f t="shared" si="14"/>
        <v>-0.33638887538804801</v>
      </c>
    </row>
    <row r="71" spans="1:24" x14ac:dyDescent="0.2">
      <c r="A71" s="68" t="s">
        <v>74</v>
      </c>
      <c r="B71" s="76">
        <v>1.6999999999999999E-9</v>
      </c>
      <c r="C71" s="76">
        <v>1.4999999999999999E-7</v>
      </c>
      <c r="D71" s="76">
        <v>8.0999999999999996E-3</v>
      </c>
      <c r="E71" s="76">
        <v>8.7000000000000001E-4</v>
      </c>
      <c r="F71" s="76">
        <v>1.4E-3</v>
      </c>
      <c r="G71" s="76">
        <v>1.5E-5</v>
      </c>
      <c r="H71" s="76">
        <v>7.0000000000000003E-17</v>
      </c>
      <c r="I71" s="76">
        <v>3E-11</v>
      </c>
      <c r="J71" s="76">
        <v>5.9000000000000001E-13</v>
      </c>
      <c r="K71" s="76">
        <v>2.4999999999999999E-7</v>
      </c>
      <c r="L71" s="76">
        <v>5.9000000000000001E-13</v>
      </c>
      <c r="M71" s="78">
        <v>2.4999999999999999E-7</v>
      </c>
      <c r="N71" s="116">
        <f t="shared" si="15"/>
        <v>1.5E-5</v>
      </c>
      <c r="O71" s="116">
        <f t="shared" si="16"/>
        <v>2.5000059000000001E-7</v>
      </c>
      <c r="P71" s="116">
        <f t="shared" si="17"/>
        <v>1.5250000590000001E-5</v>
      </c>
      <c r="R71" s="116">
        <v>1.45124E-5</v>
      </c>
      <c r="S71" s="116">
        <v>2.5110109372572985E-7</v>
      </c>
      <c r="T71" s="116">
        <v>1.476350109372573E-5</v>
      </c>
      <c r="V71" s="109">
        <f t="shared" si="18"/>
        <v>3.2506666666666679</v>
      </c>
      <c r="W71" s="109">
        <f t="shared" si="13"/>
        <v>-0.44020045141886932</v>
      </c>
      <c r="X71" s="109">
        <f t="shared" si="14"/>
        <v>3.1901605078840927</v>
      </c>
    </row>
    <row r="72" spans="1:24" x14ac:dyDescent="0.2">
      <c r="A72" s="68" t="s">
        <v>38</v>
      </c>
      <c r="B72" s="76">
        <v>1.6999999999999999E-9</v>
      </c>
      <c r="C72" s="76">
        <v>1.6999999999999999E-7</v>
      </c>
      <c r="D72" s="76">
        <v>1.0999999999999999E-2</v>
      </c>
      <c r="E72" s="76">
        <v>1.1999999999999999E-3</v>
      </c>
      <c r="F72" s="76">
        <v>6.3000000000000003E-4</v>
      </c>
      <c r="G72" s="76">
        <v>7.0999999999999998E-6</v>
      </c>
      <c r="H72" s="76">
        <v>5.4000000000000002E-17</v>
      </c>
      <c r="I72" s="76">
        <v>5.6999999999999997E-11</v>
      </c>
      <c r="J72" s="76">
        <v>0</v>
      </c>
      <c r="K72" s="76">
        <v>0</v>
      </c>
      <c r="L72" s="76">
        <v>5.4000000000000002E-17</v>
      </c>
      <c r="M72" s="78">
        <v>5.6999999999999997E-11</v>
      </c>
      <c r="N72" s="116">
        <f t="shared" si="15"/>
        <v>7.0999999999999998E-6</v>
      </c>
      <c r="O72" s="116">
        <f t="shared" si="16"/>
        <v>5.7000053999999996E-11</v>
      </c>
      <c r="P72" s="116">
        <f t="shared" si="17"/>
        <v>7.1000570000539999E-6</v>
      </c>
      <c r="R72" s="116">
        <v>7.1539999999999996E-6</v>
      </c>
      <c r="S72" s="116">
        <v>5.7031538741461254E-11</v>
      </c>
      <c r="T72" s="116">
        <v>7.1540570315387412E-6</v>
      </c>
      <c r="V72" s="109">
        <f t="shared" si="18"/>
        <v>-0.76056338028168768</v>
      </c>
      <c r="W72" s="109">
        <f t="shared" si="13"/>
        <v>-5.523633619936253E-2</v>
      </c>
      <c r="X72" s="109">
        <f t="shared" si="14"/>
        <v>-0.76055771783706283</v>
      </c>
    </row>
    <row r="73" spans="1:24" x14ac:dyDescent="0.2">
      <c r="A73" s="68" t="s">
        <v>99</v>
      </c>
      <c r="B73" s="76">
        <v>1.6999999999999999E-9</v>
      </c>
      <c r="C73" s="76">
        <v>2.8000000000000002E-7</v>
      </c>
      <c r="D73" s="76">
        <v>0.02</v>
      </c>
      <c r="E73" s="76">
        <v>2.2000000000000001E-3</v>
      </c>
      <c r="F73" s="76">
        <v>1.2E-4</v>
      </c>
      <c r="G73" s="76">
        <v>1.5E-6</v>
      </c>
      <c r="H73" s="76">
        <v>1.6E-18</v>
      </c>
      <c r="I73" s="76">
        <v>3.3000000000000002E-11</v>
      </c>
      <c r="J73" s="76">
        <v>4.4999999999999998E-15</v>
      </c>
      <c r="K73" s="76">
        <v>9.0999999999999994E-8</v>
      </c>
      <c r="L73" s="76">
        <v>4.4999999999999998E-15</v>
      </c>
      <c r="M73" s="78">
        <v>9.0999999999999994E-8</v>
      </c>
      <c r="N73" s="117">
        <f t="shared" si="15"/>
        <v>1.5E-6</v>
      </c>
      <c r="O73" s="117">
        <f t="shared" si="16"/>
        <v>9.1000004499999997E-8</v>
      </c>
      <c r="P73" s="117">
        <f t="shared" si="17"/>
        <v>1.5910000045000001E-6</v>
      </c>
      <c r="R73" s="116">
        <v>1.52789E-6</v>
      </c>
      <c r="S73" s="116">
        <v>9.1256820671533005E-8</v>
      </c>
      <c r="T73" s="116">
        <v>1.6191468206715329E-6</v>
      </c>
      <c r="V73" s="109">
        <f t="shared" si="18"/>
        <v>-1.8593333333333275</v>
      </c>
      <c r="W73" s="109">
        <f t="shared" si="13"/>
        <v>-0.28221555915748031</v>
      </c>
      <c r="X73" s="109">
        <f t="shared" si="14"/>
        <v>-1.7691273470724143</v>
      </c>
    </row>
    <row r="74" spans="1:24" x14ac:dyDescent="0.2">
      <c r="A74" s="68" t="s">
        <v>100</v>
      </c>
      <c r="B74" s="76">
        <v>1.6999999999999999E-9</v>
      </c>
      <c r="C74" s="76">
        <v>2.9999999999999999E-7</v>
      </c>
      <c r="D74" s="76">
        <v>2.3E-2</v>
      </c>
      <c r="E74" s="76">
        <v>2.3999999999999998E-3</v>
      </c>
      <c r="F74" s="76">
        <v>8.7000000000000001E-5</v>
      </c>
      <c r="G74" s="76">
        <v>1.1999999999999999E-6</v>
      </c>
      <c r="H74" s="76">
        <v>2.3999999999999999E-18</v>
      </c>
      <c r="I74" s="76">
        <v>2.9E-11</v>
      </c>
      <c r="J74" s="76">
        <v>8.5000000000000001E-15</v>
      </c>
      <c r="K74" s="76">
        <v>1.1000000000000001E-7</v>
      </c>
      <c r="L74" s="76">
        <v>8.5000000000000001E-15</v>
      </c>
      <c r="M74" s="78">
        <v>1.1000000000000001E-7</v>
      </c>
      <c r="N74" s="117">
        <f t="shared" si="15"/>
        <v>1.1999999999999999E-6</v>
      </c>
      <c r="O74" s="117">
        <f t="shared" si="16"/>
        <v>1.1000000850000001E-7</v>
      </c>
      <c r="P74" s="117">
        <f t="shared" si="17"/>
        <v>1.3100000084999999E-6</v>
      </c>
      <c r="R74" s="116">
        <v>1.1548599999999999E-6</v>
      </c>
      <c r="S74" s="116">
        <v>1.0524986960872004E-7</v>
      </c>
      <c r="T74" s="116">
        <v>1.2601098696087199E-6</v>
      </c>
      <c r="V74" s="109">
        <f t="shared" si="18"/>
        <v>3.7616666666666707</v>
      </c>
      <c r="W74" s="109">
        <f t="shared" si="13"/>
        <v>4.3183077492943767</v>
      </c>
      <c r="X74" s="109">
        <f t="shared" si="14"/>
        <v>3.8084075242416304</v>
      </c>
    </row>
    <row r="75" spans="1:24" x14ac:dyDescent="0.2">
      <c r="A75" s="68" t="s">
        <v>34</v>
      </c>
      <c r="B75" s="76">
        <v>1.6999999999999999E-9</v>
      </c>
      <c r="C75" s="76">
        <v>2.2000000000000001E-7</v>
      </c>
      <c r="D75" s="76">
        <v>1.2999999999999999E-2</v>
      </c>
      <c r="E75" s="76">
        <v>1.4E-3</v>
      </c>
      <c r="F75" s="76">
        <v>3.6999999999999999E-4</v>
      </c>
      <c r="G75" s="76">
        <v>4.4000000000000002E-6</v>
      </c>
      <c r="H75" s="76">
        <v>1.5E-17</v>
      </c>
      <c r="I75" s="76">
        <v>4.1999999999999997E-11</v>
      </c>
      <c r="J75" s="76">
        <v>2.9999999999999998E-14</v>
      </c>
      <c r="K75" s="76">
        <v>8.6999999999999998E-8</v>
      </c>
      <c r="L75" s="76">
        <v>2.9999999999999998E-14</v>
      </c>
      <c r="M75" s="78">
        <v>8.6999999999999998E-8</v>
      </c>
      <c r="N75" s="116">
        <f t="shared" si="15"/>
        <v>4.4000000000000002E-6</v>
      </c>
      <c r="O75" s="116">
        <f t="shared" si="16"/>
        <v>8.7000030000000001E-8</v>
      </c>
      <c r="P75" s="116">
        <f t="shared" si="17"/>
        <v>4.4870000299999999E-6</v>
      </c>
      <c r="R75" s="116">
        <v>4.4405899999999996E-6</v>
      </c>
      <c r="S75" s="116">
        <v>8.6700736971384026E-8</v>
      </c>
      <c r="T75" s="116">
        <v>4.5272907369713834E-6</v>
      </c>
      <c r="V75" s="109">
        <f t="shared" si="18"/>
        <v>-0.922499999999986</v>
      </c>
      <c r="W75" s="109">
        <f t="shared" si="13"/>
        <v>0.344014856794848</v>
      </c>
      <c r="X75" s="109">
        <f t="shared" si="14"/>
        <v>-0.89794309565412556</v>
      </c>
    </row>
    <row r="76" spans="1:24" x14ac:dyDescent="0.2">
      <c r="A76" s="68" t="s">
        <v>24</v>
      </c>
      <c r="B76" s="76">
        <v>1.6999999999999999E-9</v>
      </c>
      <c r="C76" s="76">
        <v>2.7000000000000001E-7</v>
      </c>
      <c r="D76" s="76">
        <v>0.02</v>
      </c>
      <c r="E76" s="76">
        <v>2.0999999999999999E-3</v>
      </c>
      <c r="F76" s="76">
        <v>1.2E-4</v>
      </c>
      <c r="G76" s="76">
        <v>1.5999999999999999E-6</v>
      </c>
      <c r="H76" s="76">
        <v>5.9000000000000004E-19</v>
      </c>
      <c r="I76" s="76">
        <v>1.6999999999999999E-11</v>
      </c>
      <c r="J76" s="76">
        <v>1.4999999999999999E-14</v>
      </c>
      <c r="K76" s="76">
        <v>2.8000000000000002E-7</v>
      </c>
      <c r="L76" s="76">
        <v>1.4999999999999999E-14</v>
      </c>
      <c r="M76" s="78">
        <v>2.8000000000000002E-7</v>
      </c>
      <c r="N76" s="116">
        <f t="shared" si="15"/>
        <v>1.5999999999999999E-6</v>
      </c>
      <c r="O76" s="116">
        <f t="shared" si="16"/>
        <v>2.8000001500000002E-7</v>
      </c>
      <c r="P76" s="116">
        <f t="shared" si="17"/>
        <v>1.8800000149999999E-6</v>
      </c>
      <c r="R76" s="116">
        <v>1.5994299999999999E-6</v>
      </c>
      <c r="S76" s="116">
        <v>2.8466205302389834E-7</v>
      </c>
      <c r="T76" s="116">
        <v>1.8840920530238981E-6</v>
      </c>
      <c r="V76" s="109">
        <f t="shared" si="18"/>
        <v>3.5625000000004001E-2</v>
      </c>
      <c r="W76" s="109">
        <f t="shared" si="13"/>
        <v>-1.6650134907665335</v>
      </c>
      <c r="X76" s="109">
        <f t="shared" si="14"/>
        <v>-0.21766159527920009</v>
      </c>
    </row>
    <row r="77" spans="1:24" x14ac:dyDescent="0.2">
      <c r="A77" s="68" t="s">
        <v>112</v>
      </c>
      <c r="B77" s="76">
        <v>1.6999999999999999E-9</v>
      </c>
      <c r="C77" s="76">
        <v>2.2000000000000001E-7</v>
      </c>
      <c r="D77" s="76">
        <v>1.2E-2</v>
      </c>
      <c r="E77" s="76">
        <v>1.2999999999999999E-3</v>
      </c>
      <c r="F77" s="76">
        <v>4.2000000000000002E-4</v>
      </c>
      <c r="G77" s="76">
        <v>5.0000000000000004E-6</v>
      </c>
      <c r="H77" s="76">
        <v>8.1999999999999995E-18</v>
      </c>
      <c r="I77" s="76">
        <v>2.6000000000000001E-11</v>
      </c>
      <c r="J77" s="76">
        <v>6.8999999999999996E-14</v>
      </c>
      <c r="K77" s="76">
        <v>2.1E-7</v>
      </c>
      <c r="L77" s="76">
        <v>6.8999999999999996E-14</v>
      </c>
      <c r="M77" s="78">
        <v>2.1E-7</v>
      </c>
      <c r="N77" s="116">
        <f t="shared" si="15"/>
        <v>5.0000000000000004E-6</v>
      </c>
      <c r="O77" s="116">
        <f t="shared" si="16"/>
        <v>2.1000006900000001E-7</v>
      </c>
      <c r="P77" s="116">
        <f t="shared" si="17"/>
        <v>5.2100000690000002E-6</v>
      </c>
      <c r="R77" s="116">
        <v>4.9669199999999995E-6</v>
      </c>
      <c r="S77" s="116">
        <v>2.1508899434255284E-7</v>
      </c>
      <c r="T77" s="116">
        <v>5.1820089943425527E-6</v>
      </c>
      <c r="V77" s="109">
        <f t="shared" si="18"/>
        <v>0.66160000000001751</v>
      </c>
      <c r="W77" s="109">
        <f t="shared" si="13"/>
        <v>-2.4232969859418581</v>
      </c>
      <c r="X77" s="109">
        <f t="shared" si="14"/>
        <v>0.53725670416008386</v>
      </c>
    </row>
    <row r="78" spans="1:24" ht="13.5" thickBot="1" x14ac:dyDescent="0.25">
      <c r="A78" s="72" t="s">
        <v>26</v>
      </c>
      <c r="B78" s="79">
        <v>1.6999999999999999E-9</v>
      </c>
      <c r="C78" s="79">
        <v>2.6E-7</v>
      </c>
      <c r="D78" s="79">
        <v>0.02</v>
      </c>
      <c r="E78" s="79">
        <v>2.2000000000000001E-3</v>
      </c>
      <c r="F78" s="79">
        <v>1.1E-4</v>
      </c>
      <c r="G78" s="79">
        <v>1.5E-6</v>
      </c>
      <c r="H78" s="79">
        <v>4.0999999999999998E-18</v>
      </c>
      <c r="I78" s="79">
        <v>3.3999999999999999E-11</v>
      </c>
      <c r="J78" s="79">
        <v>1.4999999999999999E-14</v>
      </c>
      <c r="K78" s="79">
        <v>1.1999999999999999E-7</v>
      </c>
      <c r="L78" s="79">
        <v>1.4999999999999999E-14</v>
      </c>
      <c r="M78" s="80">
        <v>1.1999999999999999E-7</v>
      </c>
      <c r="N78" s="116">
        <f t="shared" si="15"/>
        <v>1.5E-6</v>
      </c>
      <c r="O78" s="116">
        <f t="shared" si="16"/>
        <v>1.2000001499999999E-7</v>
      </c>
      <c r="P78" s="116">
        <f t="shared" si="17"/>
        <v>1.6200000150000001E-6</v>
      </c>
      <c r="R78" s="116">
        <v>1.4665699999999999E-6</v>
      </c>
      <c r="S78" s="116">
        <v>1.1720215150942478E-7</v>
      </c>
      <c r="T78" s="116">
        <v>1.5837721515094247E-6</v>
      </c>
      <c r="V78" s="109">
        <f t="shared" si="18"/>
        <v>2.2286666666666775</v>
      </c>
      <c r="W78" s="109">
        <f t="shared" si="13"/>
        <v>2.3315526173686014</v>
      </c>
      <c r="X78" s="109">
        <f t="shared" si="14"/>
        <v>2.2362878490822333</v>
      </c>
    </row>
    <row r="81" spans="1:14" x14ac:dyDescent="0.2">
      <c r="N81" s="88" t="s">
        <v>115</v>
      </c>
    </row>
    <row r="83" spans="1:14" ht="33.75" customHeight="1" x14ac:dyDescent="0.2">
      <c r="A83" s="128" t="s">
        <v>4</v>
      </c>
      <c r="B83" s="180" t="s">
        <v>116</v>
      </c>
      <c r="C83" s="180"/>
      <c r="D83" s="181"/>
    </row>
    <row r="84" spans="1:14" ht="15" x14ac:dyDescent="0.2">
      <c r="A84" s="125"/>
      <c r="B84" s="129" t="s">
        <v>117</v>
      </c>
      <c r="C84" s="130" t="s">
        <v>7</v>
      </c>
      <c r="D84" s="131" t="s">
        <v>17</v>
      </c>
    </row>
    <row r="85" spans="1:14" ht="15" x14ac:dyDescent="0.2">
      <c r="A85" s="119" t="s">
        <v>19</v>
      </c>
      <c r="B85" s="120">
        <v>3.4000000000000001E-6</v>
      </c>
      <c r="C85" s="120">
        <v>1.2999999999999999E-3</v>
      </c>
      <c r="D85" s="121">
        <f>SUM(B85:C85)</f>
        <v>1.3033999999999999E-3</v>
      </c>
    </row>
    <row r="86" spans="1:14" ht="15" x14ac:dyDescent="0.2">
      <c r="A86" s="122" t="s">
        <v>51</v>
      </c>
      <c r="B86" s="123">
        <v>1.6000000000000001E-9</v>
      </c>
      <c r="C86" s="123">
        <v>9.7000000000000005E-4</v>
      </c>
      <c r="D86" s="124">
        <f t="shared" ref="D86:D103" si="19">SUM(B86:C86)</f>
        <v>9.7000160000000005E-4</v>
      </c>
    </row>
    <row r="87" spans="1:14" ht="15" x14ac:dyDescent="0.2">
      <c r="A87" s="122" t="s">
        <v>97</v>
      </c>
      <c r="B87" s="123">
        <v>1.0000000000000001E-9</v>
      </c>
      <c r="C87" s="123">
        <v>9.3000000000000005E-4</v>
      </c>
      <c r="D87" s="124">
        <f t="shared" si="19"/>
        <v>9.3000100000000007E-4</v>
      </c>
    </row>
    <row r="88" spans="1:14" ht="15" x14ac:dyDescent="0.2">
      <c r="A88" s="122" t="s">
        <v>77</v>
      </c>
      <c r="B88" s="123">
        <v>3.6E-9</v>
      </c>
      <c r="C88" s="123">
        <v>1.1000000000000001E-3</v>
      </c>
      <c r="D88" s="124">
        <f t="shared" si="19"/>
        <v>1.1000036E-3</v>
      </c>
    </row>
    <row r="89" spans="1:14" ht="15" x14ac:dyDescent="0.2">
      <c r="A89" s="122" t="s">
        <v>70</v>
      </c>
      <c r="B89" s="123">
        <v>3.6E-9</v>
      </c>
      <c r="C89" s="123">
        <v>1.1000000000000001E-3</v>
      </c>
      <c r="D89" s="124">
        <f t="shared" si="19"/>
        <v>1.1000036E-3</v>
      </c>
    </row>
    <row r="90" spans="1:14" ht="15" x14ac:dyDescent="0.2">
      <c r="A90" s="122" t="s">
        <v>98</v>
      </c>
      <c r="B90" s="123">
        <v>3.6E-9</v>
      </c>
      <c r="C90" s="123">
        <v>1.1000000000000001E-3</v>
      </c>
      <c r="D90" s="124">
        <f t="shared" si="19"/>
        <v>1.1000036E-3</v>
      </c>
    </row>
    <row r="91" spans="1:14" ht="15" x14ac:dyDescent="0.2">
      <c r="A91" s="122" t="s">
        <v>66</v>
      </c>
      <c r="B91" s="123">
        <v>6.6000000000000004E-9</v>
      </c>
      <c r="C91" s="123">
        <v>1.1000000000000001E-3</v>
      </c>
      <c r="D91" s="124">
        <f t="shared" si="19"/>
        <v>1.1000066000000001E-3</v>
      </c>
    </row>
    <row r="92" spans="1:14" ht="15" x14ac:dyDescent="0.2">
      <c r="A92" s="122" t="s">
        <v>40</v>
      </c>
      <c r="B92" s="123">
        <v>4.0000000000000001E-10</v>
      </c>
      <c r="C92" s="123">
        <v>8.8000000000000003E-4</v>
      </c>
      <c r="D92" s="124">
        <f t="shared" si="19"/>
        <v>8.8000040000000006E-4</v>
      </c>
    </row>
    <row r="93" spans="1:14" ht="15" x14ac:dyDescent="0.2">
      <c r="A93" s="122" t="s">
        <v>28</v>
      </c>
      <c r="B93" s="123">
        <v>8.7999999999999996E-10</v>
      </c>
      <c r="C93" s="123">
        <v>9.3000000000000005E-4</v>
      </c>
      <c r="D93" s="124">
        <f t="shared" si="19"/>
        <v>9.3000088000000001E-4</v>
      </c>
    </row>
    <row r="94" spans="1:14" ht="15" x14ac:dyDescent="0.2">
      <c r="A94" s="122" t="s">
        <v>18</v>
      </c>
      <c r="B94" s="123">
        <v>2.7000000000000002E-9</v>
      </c>
      <c r="C94" s="123">
        <v>1E-3</v>
      </c>
      <c r="D94" s="124">
        <f t="shared" si="19"/>
        <v>1.0000027000000001E-3</v>
      </c>
    </row>
    <row r="95" spans="1:14" ht="15" x14ac:dyDescent="0.2">
      <c r="A95" s="122" t="s">
        <v>22</v>
      </c>
      <c r="B95" s="123">
        <v>4.3999999999999998E-10</v>
      </c>
      <c r="C95" s="123">
        <v>8.8999999999999995E-4</v>
      </c>
      <c r="D95" s="124">
        <f t="shared" si="19"/>
        <v>8.9000043999999993E-4</v>
      </c>
    </row>
    <row r="96" spans="1:14" ht="15" x14ac:dyDescent="0.2">
      <c r="A96" s="122" t="s">
        <v>118</v>
      </c>
      <c r="B96" s="123">
        <v>2.2999999999999999E-9</v>
      </c>
      <c r="C96" s="123">
        <v>9.7999999999999997E-4</v>
      </c>
      <c r="D96" s="124">
        <f t="shared" si="19"/>
        <v>9.8000229999999989E-4</v>
      </c>
    </row>
    <row r="97" spans="1:4" ht="15" x14ac:dyDescent="0.2">
      <c r="A97" s="122" t="s">
        <v>38</v>
      </c>
      <c r="B97" s="123">
        <v>8.6999999999999999E-10</v>
      </c>
      <c r="C97" s="123">
        <v>9.3000000000000005E-4</v>
      </c>
      <c r="D97" s="124">
        <f t="shared" si="19"/>
        <v>9.3000087000000005E-4</v>
      </c>
    </row>
    <row r="98" spans="1:4" ht="30" x14ac:dyDescent="0.2">
      <c r="A98" s="122" t="s">
        <v>119</v>
      </c>
      <c r="B98" s="123">
        <v>3.5000000000000002E-11</v>
      </c>
      <c r="C98" s="123">
        <v>7.1000000000000002E-4</v>
      </c>
      <c r="D98" s="124">
        <f t="shared" si="19"/>
        <v>7.1000003499999999E-4</v>
      </c>
    </row>
    <row r="99" spans="1:4" ht="30" x14ac:dyDescent="0.2">
      <c r="A99" s="122" t="s">
        <v>120</v>
      </c>
      <c r="B99" s="123">
        <v>5.6E-11</v>
      </c>
      <c r="C99" s="123">
        <v>6.8999999999999997E-4</v>
      </c>
      <c r="D99" s="124">
        <f t="shared" si="19"/>
        <v>6.9000005599999996E-4</v>
      </c>
    </row>
    <row r="100" spans="1:4" ht="15" x14ac:dyDescent="0.2">
      <c r="A100" s="122" t="s">
        <v>34</v>
      </c>
      <c r="B100" s="123">
        <v>3E-10</v>
      </c>
      <c r="C100" s="123">
        <v>8.4999999999999995E-4</v>
      </c>
      <c r="D100" s="124">
        <f t="shared" si="19"/>
        <v>8.5000029999999995E-4</v>
      </c>
    </row>
    <row r="101" spans="1:4" ht="15" x14ac:dyDescent="0.2">
      <c r="A101" s="122" t="s">
        <v>24</v>
      </c>
      <c r="B101" s="123">
        <v>3.9000000000000001E-11</v>
      </c>
      <c r="C101" s="123">
        <v>7.3999999999999999E-4</v>
      </c>
      <c r="D101" s="124">
        <f t="shared" si="19"/>
        <v>7.4000003899999994E-4</v>
      </c>
    </row>
    <row r="102" spans="1:4" ht="15" x14ac:dyDescent="0.2">
      <c r="A102" s="122" t="s">
        <v>21</v>
      </c>
      <c r="B102" s="123">
        <v>2.7E-10</v>
      </c>
      <c r="C102" s="123">
        <v>8.4000000000000003E-4</v>
      </c>
      <c r="D102" s="124">
        <f t="shared" si="19"/>
        <v>8.4000027000000004E-4</v>
      </c>
    </row>
    <row r="103" spans="1:4" ht="15" x14ac:dyDescent="0.2">
      <c r="A103" s="125" t="s">
        <v>26</v>
      </c>
      <c r="B103" s="126">
        <v>9.6000000000000005E-11</v>
      </c>
      <c r="C103" s="126">
        <v>7.6000000000000004E-4</v>
      </c>
      <c r="D103" s="127">
        <f t="shared" si="19"/>
        <v>7.6000009600000009E-4</v>
      </c>
    </row>
  </sheetData>
  <mergeCells count="10">
    <mergeCell ref="B4:E4"/>
    <mergeCell ref="H4:L4"/>
    <mergeCell ref="J5:K5"/>
    <mergeCell ref="J59:K59"/>
    <mergeCell ref="B83:D83"/>
    <mergeCell ref="B31:E31"/>
    <mergeCell ref="H31:L31"/>
    <mergeCell ref="J32:K32"/>
    <mergeCell ref="B58:E58"/>
    <mergeCell ref="H58:L5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0</xdr:colOff>
                <xdr:row>82</xdr:row>
                <xdr:rowOff>38100</xdr:rowOff>
              </from>
              <to>
                <xdr:col>16</xdr:col>
                <xdr:colOff>600075</xdr:colOff>
                <xdr:row>96</xdr:row>
                <xdr:rowOff>190500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96"/>
  <sheetViews>
    <sheetView topLeftCell="D1" workbookViewId="0">
      <selection activeCell="S15" sqref="S15"/>
    </sheetView>
  </sheetViews>
  <sheetFormatPr defaultRowHeight="12.75" x14ac:dyDescent="0.2"/>
  <cols>
    <col min="1" max="1" width="21.42578125" style="44" customWidth="1"/>
    <col min="2" max="2" width="17.5703125" style="150" customWidth="1"/>
    <col min="3" max="3" width="9" style="44" bestFit="1" customWidth="1"/>
    <col min="4" max="5" width="9" style="43" bestFit="1" customWidth="1"/>
    <col min="6" max="6" width="9.140625" style="43" customWidth="1"/>
    <col min="7" max="7" width="9.42578125" style="43" customWidth="1"/>
    <col min="8" max="8" width="8.7109375" style="44" customWidth="1"/>
    <col min="9" max="9" width="9.5703125" style="44" customWidth="1"/>
    <col min="10" max="10" width="8.42578125" style="44" bestFit="1" customWidth="1"/>
    <col min="11" max="11" width="9" style="44" customWidth="1"/>
    <col min="12" max="12" width="9" style="43" bestFit="1" customWidth="1"/>
    <col min="13" max="13" width="8.5703125" style="43" bestFit="1" customWidth="1"/>
    <col min="14" max="14" width="9" style="43" customWidth="1"/>
    <col min="15" max="15" width="9" style="44" bestFit="1" customWidth="1"/>
    <col min="16" max="18" width="9.140625" style="135"/>
    <col min="19" max="19" width="17.85546875" style="135" customWidth="1"/>
    <col min="20" max="152" width="9.140625" style="135"/>
    <col min="153" max="16384" width="9.140625" style="44"/>
  </cols>
  <sheetData>
    <row r="1" spans="1:152" s="49" customFormat="1" ht="15.75" x14ac:dyDescent="0.25">
      <c r="A1" s="49" t="s">
        <v>93</v>
      </c>
      <c r="B1" s="151"/>
      <c r="D1" s="50"/>
      <c r="E1" s="50"/>
      <c r="F1" s="50"/>
      <c r="G1" s="50"/>
      <c r="L1" s="50"/>
      <c r="M1" s="50"/>
      <c r="N1" s="50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</row>
    <row r="2" spans="1:152" s="49" customFormat="1" ht="15.75" x14ac:dyDescent="0.25">
      <c r="B2" s="151"/>
      <c r="D2" s="50"/>
      <c r="E2" s="50"/>
      <c r="F2" s="50"/>
      <c r="G2" s="50"/>
      <c r="L2" s="50"/>
      <c r="M2" s="50"/>
      <c r="N2" s="50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</row>
    <row r="3" spans="1:152" ht="14.25" x14ac:dyDescent="0.2">
      <c r="A3" s="44" t="s">
        <v>122</v>
      </c>
      <c r="B3" s="118"/>
      <c r="E3" s="133">
        <v>20</v>
      </c>
      <c r="G3" s="118" t="s">
        <v>121</v>
      </c>
      <c r="I3" s="134">
        <v>1.2</v>
      </c>
      <c r="J3" s="135"/>
      <c r="K3" s="44" t="s">
        <v>123</v>
      </c>
      <c r="L3" s="43">
        <v>1</v>
      </c>
      <c r="M3" s="43" t="s">
        <v>124</v>
      </c>
      <c r="N3" s="43" t="s">
        <v>125</v>
      </c>
      <c r="O3" s="44" t="s">
        <v>126</v>
      </c>
    </row>
    <row r="5" spans="1:152" s="3" customFormat="1" ht="12.75" customHeight="1" x14ac:dyDescent="0.2">
      <c r="A5" s="4" t="s">
        <v>82</v>
      </c>
      <c r="B5" s="28" t="s">
        <v>127</v>
      </c>
      <c r="C5" s="168" t="s">
        <v>14</v>
      </c>
      <c r="D5" s="188"/>
      <c r="E5" s="189"/>
      <c r="F5" s="168" t="s">
        <v>133</v>
      </c>
      <c r="G5" s="188"/>
      <c r="H5" s="188"/>
      <c r="I5" s="188"/>
      <c r="J5" s="188"/>
      <c r="K5" s="188"/>
      <c r="L5" s="166" t="s">
        <v>134</v>
      </c>
      <c r="M5" s="170"/>
      <c r="N5" s="171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</row>
    <row r="6" spans="1:152" s="3" customFormat="1" x14ac:dyDescent="0.2">
      <c r="A6" s="5"/>
      <c r="B6" s="147"/>
      <c r="C6" s="40" t="s">
        <v>13</v>
      </c>
      <c r="D6" s="41" t="s">
        <v>103</v>
      </c>
      <c r="E6" s="41" t="s">
        <v>83</v>
      </c>
      <c r="F6" s="174" t="s">
        <v>13</v>
      </c>
      <c r="G6" s="185"/>
      <c r="H6" s="174" t="s">
        <v>16</v>
      </c>
      <c r="I6" s="186"/>
      <c r="J6" s="174" t="s">
        <v>86</v>
      </c>
      <c r="K6" s="187"/>
      <c r="L6" s="40" t="s">
        <v>6</v>
      </c>
      <c r="M6" s="41" t="s">
        <v>9</v>
      </c>
      <c r="N6" s="42" t="s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</row>
    <row r="7" spans="1:152" s="35" customFormat="1" x14ac:dyDescent="0.2">
      <c r="A7" s="37"/>
      <c r="B7" s="148"/>
      <c r="C7" s="37"/>
      <c r="D7" s="38"/>
      <c r="E7" s="38"/>
      <c r="F7" s="15" t="s">
        <v>10</v>
      </c>
      <c r="G7" s="47" t="s">
        <v>7</v>
      </c>
      <c r="H7" s="15" t="s">
        <v>10</v>
      </c>
      <c r="I7" s="47" t="s">
        <v>7</v>
      </c>
      <c r="J7" s="15" t="s">
        <v>10</v>
      </c>
      <c r="K7" s="47" t="s">
        <v>7</v>
      </c>
      <c r="L7" s="15"/>
      <c r="M7" s="16"/>
      <c r="N7" s="1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</row>
    <row r="8" spans="1:152" s="137" customFormat="1" x14ac:dyDescent="0.2">
      <c r="A8" s="143" t="s">
        <v>18</v>
      </c>
      <c r="B8" s="154"/>
      <c r="C8" s="140">
        <v>0.5</v>
      </c>
      <c r="D8" s="43">
        <v>0.3</v>
      </c>
      <c r="E8" s="43">
        <v>0.2</v>
      </c>
      <c r="F8" s="155">
        <v>2.1350741292055115E-13</v>
      </c>
      <c r="G8" s="156">
        <v>8.718427358845996E-8</v>
      </c>
      <c r="H8" s="155">
        <v>9.5804608361785755E-10</v>
      </c>
      <c r="I8" s="156">
        <v>3.6326780661858309E-4</v>
      </c>
      <c r="J8" s="155">
        <v>9.5825959103077808E-10</v>
      </c>
      <c r="K8" s="157">
        <v>3.6335499089217157E-4</v>
      </c>
      <c r="L8" s="140">
        <v>4.3499999999999997E-2</v>
      </c>
      <c r="M8" s="43">
        <v>3.633559491517626E-4</v>
      </c>
      <c r="N8" s="141">
        <v>4.3863355949151757E-2</v>
      </c>
      <c r="O8" s="81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</row>
    <row r="9" spans="1:152" s="137" customFormat="1" x14ac:dyDescent="0.2">
      <c r="A9" s="143" t="s">
        <v>19</v>
      </c>
      <c r="B9" s="150"/>
      <c r="C9" s="140">
        <v>1</v>
      </c>
      <c r="D9" s="43">
        <v>0</v>
      </c>
      <c r="E9" s="43">
        <v>0</v>
      </c>
      <c r="F9" s="140">
        <v>4.0984031428425727E-10</v>
      </c>
      <c r="G9" s="43">
        <v>1.5263086808549107E-7</v>
      </c>
      <c r="H9" s="140">
        <v>0</v>
      </c>
      <c r="I9" s="43">
        <v>0</v>
      </c>
      <c r="J9" s="140">
        <v>4.0984031428425727E-10</v>
      </c>
      <c r="K9" s="141">
        <v>1.5263086808549107E-7</v>
      </c>
      <c r="L9" s="140">
        <v>0</v>
      </c>
      <c r="M9" s="43">
        <v>1.5304070839977533E-7</v>
      </c>
      <c r="N9" s="141">
        <v>1.5304070839977533E-7</v>
      </c>
      <c r="O9" s="81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</row>
    <row r="10" spans="1:152" s="142" customFormat="1" x14ac:dyDescent="0.2">
      <c r="A10" s="139" t="s">
        <v>20</v>
      </c>
      <c r="B10" s="150" t="str">
        <f>A14</f>
        <v>Bird egg</v>
      </c>
      <c r="C10" s="140">
        <v>0</v>
      </c>
      <c r="D10" s="43">
        <v>0</v>
      </c>
      <c r="E10" s="43">
        <v>1</v>
      </c>
      <c r="F10" s="140">
        <v>0</v>
      </c>
      <c r="G10" s="43">
        <v>2.5252029512966984E-8</v>
      </c>
      <c r="H10" s="140">
        <v>2.6904646897987724E-10</v>
      </c>
      <c r="I10" s="43">
        <v>8.4173431709889945E-4</v>
      </c>
      <c r="J10" s="140">
        <v>2.6904646897987724E-10</v>
      </c>
      <c r="K10" s="141">
        <v>8.4175956912841245E-4</v>
      </c>
      <c r="L10" s="140">
        <v>9.7199999999999995E-3</v>
      </c>
      <c r="M10" s="43">
        <v>8.4175983817488147E-4</v>
      </c>
      <c r="N10" s="141">
        <v>1.0561759838174881E-2</v>
      </c>
      <c r="O10" s="81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</row>
    <row r="11" spans="1:152" s="137" customFormat="1" x14ac:dyDescent="0.2">
      <c r="A11" s="143" t="s">
        <v>22</v>
      </c>
      <c r="B11" s="154"/>
      <c r="C11" s="140">
        <v>0</v>
      </c>
      <c r="D11" s="43">
        <v>0.1</v>
      </c>
      <c r="E11" s="43">
        <v>0.9</v>
      </c>
      <c r="F11" s="140">
        <v>2.6429129634684301E-15</v>
      </c>
      <c r="G11" s="43">
        <v>2.936081298503228E-8</v>
      </c>
      <c r="H11" s="140">
        <v>4.1846121921583477E-10</v>
      </c>
      <c r="I11" s="43">
        <v>8.4523552532668684E-4</v>
      </c>
      <c r="J11" s="140">
        <v>4.1846386212879821E-10</v>
      </c>
      <c r="K11" s="141">
        <v>8.4526488613967182E-4</v>
      </c>
      <c r="L11" s="140">
        <v>1.61E-2</v>
      </c>
      <c r="M11" s="43">
        <v>8.452653046035339E-4</v>
      </c>
      <c r="N11" s="141">
        <v>1.6945265304603534E-2</v>
      </c>
      <c r="O11" s="81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</row>
    <row r="12" spans="1:152" s="142" customFormat="1" x14ac:dyDescent="0.2">
      <c r="A12" s="143" t="s">
        <v>23</v>
      </c>
      <c r="B12" s="150" t="str">
        <f>A17</f>
        <v>Carnivore mammal</v>
      </c>
      <c r="C12" s="140">
        <v>0</v>
      </c>
      <c r="D12" s="43">
        <v>0.3</v>
      </c>
      <c r="E12" s="43">
        <v>0.5</v>
      </c>
      <c r="F12" s="140">
        <v>1.0042925125705275E-15</v>
      </c>
      <c r="G12" s="43">
        <v>2.2650183811235528E-8</v>
      </c>
      <c r="H12" s="140">
        <v>3.6266118509491264E-11</v>
      </c>
      <c r="I12" s="43">
        <v>4.4613998416069973E-4</v>
      </c>
      <c r="J12" s="140">
        <v>3.6267122802003833E-11</v>
      </c>
      <c r="K12" s="141">
        <v>4.4616263434451095E-4</v>
      </c>
      <c r="L12" s="140">
        <v>2.2599999999999999E-3</v>
      </c>
      <c r="M12" s="43">
        <v>4.4616267061163377E-4</v>
      </c>
      <c r="N12" s="141">
        <v>2.7061626706116337E-3</v>
      </c>
      <c r="O12" s="81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</row>
    <row r="13" spans="1:152" s="137" customFormat="1" x14ac:dyDescent="0.2">
      <c r="A13" s="143" t="s">
        <v>24</v>
      </c>
      <c r="B13" s="154"/>
      <c r="C13" s="140">
        <v>0</v>
      </c>
      <c r="D13" s="43">
        <v>0.5</v>
      </c>
      <c r="E13" s="43">
        <v>0.5</v>
      </c>
      <c r="F13" s="140">
        <v>1.1585954277790915E-15</v>
      </c>
      <c r="G13" s="43">
        <v>3.3422108750451446E-8</v>
      </c>
      <c r="H13" s="140">
        <v>2.8964885694477286E-11</v>
      </c>
      <c r="I13" s="43">
        <v>5.5703514584085751E-4</v>
      </c>
      <c r="J13" s="140">
        <v>2.8966044289905064E-11</v>
      </c>
      <c r="K13" s="141">
        <v>5.57068567949608E-4</v>
      </c>
      <c r="L13" s="140">
        <v>3.13E-3</v>
      </c>
      <c r="M13" s="43">
        <v>5.570685969156523E-4</v>
      </c>
      <c r="N13" s="141">
        <v>3.6870685969156523E-3</v>
      </c>
      <c r="O13" s="81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</row>
    <row r="14" spans="1:152" s="137" customFormat="1" x14ac:dyDescent="0.2">
      <c r="A14" s="143" t="s">
        <v>21</v>
      </c>
      <c r="B14" s="154"/>
      <c r="C14" s="140">
        <v>0</v>
      </c>
      <c r="D14" s="43">
        <v>1</v>
      </c>
      <c r="E14" s="43">
        <v>0</v>
      </c>
      <c r="F14" s="140">
        <v>1.6142788138792637E-14</v>
      </c>
      <c r="G14" s="43">
        <v>5.0504059025933967E-8</v>
      </c>
      <c r="H14" s="140">
        <v>1.3452323448993862E-10</v>
      </c>
      <c r="I14" s="43">
        <v>4.2086715854944973E-4</v>
      </c>
      <c r="J14" s="140">
        <v>1.3453937727807742E-10</v>
      </c>
      <c r="K14" s="141">
        <v>4.2091766260847566E-4</v>
      </c>
      <c r="L14" s="140">
        <v>9.7199999999999995E-3</v>
      </c>
      <c r="M14" s="43">
        <v>4.2091779714785292E-4</v>
      </c>
      <c r="N14" s="141">
        <v>1.0140917797147852E-2</v>
      </c>
      <c r="O14" s="81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</row>
    <row r="15" spans="1:152" s="142" customFormat="1" x14ac:dyDescent="0.2">
      <c r="A15" s="139" t="s">
        <v>25</v>
      </c>
      <c r="B15" s="150" t="str">
        <f>A55</f>
        <v>Reptile</v>
      </c>
      <c r="C15" s="140">
        <v>0</v>
      </c>
      <c r="D15" s="43">
        <v>0.7</v>
      </c>
      <c r="E15" s="43">
        <v>0.1</v>
      </c>
      <c r="F15" s="140">
        <v>4.0218761879178936E-15</v>
      </c>
      <c r="G15" s="43">
        <v>3.4393784166231613E-8</v>
      </c>
      <c r="H15" s="140">
        <v>4.3091530584834569E-11</v>
      </c>
      <c r="I15" s="43">
        <v>3.4393784166231612E-4</v>
      </c>
      <c r="J15" s="140">
        <v>4.3095552461022487E-11</v>
      </c>
      <c r="K15" s="141">
        <v>3.4397223544648236E-4</v>
      </c>
      <c r="L15" s="140">
        <v>2.8700000000000002E-3</v>
      </c>
      <c r="M15" s="43">
        <v>3.4397227854203482E-4</v>
      </c>
      <c r="N15" s="141">
        <v>3.2139722785420348E-3</v>
      </c>
      <c r="O15" s="81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</row>
    <row r="16" spans="1:152" s="142" customFormat="1" x14ac:dyDescent="0.2">
      <c r="A16" s="139" t="s">
        <v>27</v>
      </c>
      <c r="B16" s="150" t="str">
        <f>A55</f>
        <v>Reptile</v>
      </c>
      <c r="C16" s="140">
        <v>0</v>
      </c>
      <c r="D16" s="43">
        <v>0.7</v>
      </c>
      <c r="E16" s="43">
        <v>0.1</v>
      </c>
      <c r="F16" s="140">
        <v>4.0218761879178936E-15</v>
      </c>
      <c r="G16" s="43">
        <v>3.4393784166231613E-8</v>
      </c>
      <c r="H16" s="140">
        <v>4.3091530584834569E-11</v>
      </c>
      <c r="I16" s="43">
        <v>3.4393784166231612E-4</v>
      </c>
      <c r="J16" s="140">
        <v>4.3095552461022487E-11</v>
      </c>
      <c r="K16" s="141">
        <v>3.4397223544648236E-4</v>
      </c>
      <c r="L16" s="140">
        <v>2.8700000000000002E-3</v>
      </c>
      <c r="M16" s="43">
        <v>3.4397227854203482E-4</v>
      </c>
      <c r="N16" s="141">
        <v>3.2139722785420348E-3</v>
      </c>
      <c r="O16" s="81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</row>
    <row r="17" spans="1:143" s="137" customFormat="1" x14ac:dyDescent="0.2">
      <c r="A17" s="143" t="s">
        <v>120</v>
      </c>
      <c r="B17" s="154"/>
      <c r="C17" s="140">
        <v>0.4</v>
      </c>
      <c r="D17" s="43">
        <v>0.6</v>
      </c>
      <c r="E17" s="43">
        <v>0</v>
      </c>
      <c r="F17" s="140">
        <v>4.6866983919957941E-15</v>
      </c>
      <c r="G17" s="43">
        <v>5.765501333769042E-8</v>
      </c>
      <c r="H17" s="140">
        <v>1.6738208542842122E-11</v>
      </c>
      <c r="I17" s="43">
        <v>2.0591076192032293E-4</v>
      </c>
      <c r="J17" s="140">
        <v>1.6742895241234119E-11</v>
      </c>
      <c r="K17" s="141">
        <v>2.0596841693366061E-4</v>
      </c>
      <c r="L17" s="140">
        <v>2.2599999999999999E-3</v>
      </c>
      <c r="M17" s="43">
        <v>2.0596843367655585E-4</v>
      </c>
      <c r="N17" s="141">
        <v>2.4659684336765558E-3</v>
      </c>
      <c r="O17" s="81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</row>
    <row r="18" spans="1:143" s="137" customFormat="1" x14ac:dyDescent="0.2">
      <c r="A18" s="143" t="s">
        <v>28</v>
      </c>
      <c r="B18" s="154"/>
      <c r="C18" s="140">
        <v>0</v>
      </c>
      <c r="D18" s="43">
        <v>0</v>
      </c>
      <c r="E18" s="43">
        <v>1</v>
      </c>
      <c r="F18" s="140">
        <v>0</v>
      </c>
      <c r="G18" s="43">
        <v>2.8022117795524796E-8</v>
      </c>
      <c r="H18" s="140">
        <v>8.8444547133590006E-10</v>
      </c>
      <c r="I18" s="43">
        <v>9.3407059318415995E-4</v>
      </c>
      <c r="J18" s="140">
        <v>8.8444547133590006E-10</v>
      </c>
      <c r="K18" s="141">
        <v>9.3409861530195551E-4</v>
      </c>
      <c r="L18" s="140">
        <v>1.9E-2</v>
      </c>
      <c r="M18" s="43">
        <v>9.3409949974742679E-4</v>
      </c>
      <c r="N18" s="141">
        <v>1.9934099499747428E-2</v>
      </c>
      <c r="O18" s="81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</row>
    <row r="19" spans="1:143" s="142" customFormat="1" x14ac:dyDescent="0.2">
      <c r="A19" s="143" t="s">
        <v>29</v>
      </c>
      <c r="B19" s="150" t="str">
        <f>A17</f>
        <v>Carnivore mammal</v>
      </c>
      <c r="C19" s="140">
        <v>0</v>
      </c>
      <c r="D19" s="43">
        <v>0.3</v>
      </c>
      <c r="E19" s="43">
        <v>0.5</v>
      </c>
      <c r="F19" s="140">
        <v>1.0042925125705275E-15</v>
      </c>
      <c r="G19" s="43">
        <v>2.2650183811235528E-8</v>
      </c>
      <c r="H19" s="140">
        <v>3.6266118509491264E-11</v>
      </c>
      <c r="I19" s="43">
        <v>4.4613998416069973E-4</v>
      </c>
      <c r="J19" s="140">
        <v>3.6267122802003833E-11</v>
      </c>
      <c r="K19" s="141">
        <v>4.4616263434451095E-4</v>
      </c>
      <c r="L19" s="140">
        <v>2.2599999999999999E-3</v>
      </c>
      <c r="M19" s="43">
        <v>4.4616267061163377E-4</v>
      </c>
      <c r="N19" s="141">
        <v>2.7061626706116337E-3</v>
      </c>
      <c r="O19" s="81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</row>
    <row r="20" spans="1:143" s="142" customFormat="1" x14ac:dyDescent="0.2">
      <c r="A20" s="139" t="s">
        <v>30</v>
      </c>
      <c r="B20" s="150" t="str">
        <f>A55</f>
        <v>Reptile</v>
      </c>
      <c r="C20" s="140">
        <v>0</v>
      </c>
      <c r="D20" s="43">
        <v>0.7</v>
      </c>
      <c r="E20" s="43">
        <v>0.1</v>
      </c>
      <c r="F20" s="140">
        <v>4.0218761879178936E-15</v>
      </c>
      <c r="G20" s="43">
        <v>3.4393784166231613E-8</v>
      </c>
      <c r="H20" s="140">
        <v>4.3091530584834569E-11</v>
      </c>
      <c r="I20" s="43">
        <v>3.4393784166231612E-4</v>
      </c>
      <c r="J20" s="140">
        <v>4.3095552461022487E-11</v>
      </c>
      <c r="K20" s="141">
        <v>3.4397223544648236E-4</v>
      </c>
      <c r="L20" s="140">
        <v>2.8700000000000002E-3</v>
      </c>
      <c r="M20" s="43">
        <v>3.4397227854203482E-4</v>
      </c>
      <c r="N20" s="141">
        <v>3.2139722785420348E-3</v>
      </c>
      <c r="O20" s="81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</row>
    <row r="21" spans="1:143" s="142" customFormat="1" x14ac:dyDescent="0.2">
      <c r="A21" s="143" t="s">
        <v>31</v>
      </c>
      <c r="B21" s="150" t="str">
        <f>A55</f>
        <v>Reptile</v>
      </c>
      <c r="C21" s="140">
        <v>0</v>
      </c>
      <c r="D21" s="43">
        <v>0.5</v>
      </c>
      <c r="E21" s="43">
        <v>0.5</v>
      </c>
      <c r="F21" s="140">
        <v>2.8727687056556386E-15</v>
      </c>
      <c r="G21" s="43">
        <v>3.4393784166231613E-8</v>
      </c>
      <c r="H21" s="140">
        <v>7.1819217641390959E-11</v>
      </c>
      <c r="I21" s="43">
        <v>5.7322973610386024E-4</v>
      </c>
      <c r="J21" s="140">
        <v>7.1822090410096614E-11</v>
      </c>
      <c r="K21" s="141">
        <v>5.7326412988802642E-4</v>
      </c>
      <c r="L21" s="140">
        <v>2.8700000000000002E-3</v>
      </c>
      <c r="M21" s="43">
        <v>5.732642017101168E-4</v>
      </c>
      <c r="N21" s="141">
        <v>3.4432642017101171E-3</v>
      </c>
      <c r="O21" s="81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</row>
    <row r="22" spans="1:143" s="142" customFormat="1" x14ac:dyDescent="0.2">
      <c r="A22" s="143" t="s">
        <v>32</v>
      </c>
      <c r="B22" s="150" t="str">
        <f>A18</f>
        <v>Caterpillar</v>
      </c>
      <c r="C22" s="140">
        <v>0</v>
      </c>
      <c r="D22" s="43">
        <v>0.5</v>
      </c>
      <c r="E22" s="43">
        <v>0.5</v>
      </c>
      <c r="F22" s="140">
        <v>2.6533364140077004E-14</v>
      </c>
      <c r="G22" s="43">
        <v>4.2033176693287196E-8</v>
      </c>
      <c r="H22" s="140">
        <v>6.6333410350192505E-10</v>
      </c>
      <c r="I22" s="43">
        <v>7.0055294488811991E-4</v>
      </c>
      <c r="J22" s="140">
        <v>6.6336063686606508E-10</v>
      </c>
      <c r="K22" s="141">
        <v>7.0059497806481319E-4</v>
      </c>
      <c r="L22" s="140">
        <v>1.9E-2</v>
      </c>
      <c r="M22" s="43">
        <v>7.0059564142545001E-4</v>
      </c>
      <c r="N22" s="141">
        <v>1.9700595641425449E-2</v>
      </c>
      <c r="O22" s="81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</row>
    <row r="23" spans="1:143" s="142" customFormat="1" x14ac:dyDescent="0.2">
      <c r="A23" s="139" t="s">
        <v>33</v>
      </c>
      <c r="B23" s="150" t="str">
        <f>A14</f>
        <v>Bird egg</v>
      </c>
      <c r="C23" s="140">
        <v>0.3</v>
      </c>
      <c r="D23" s="43">
        <v>0.6</v>
      </c>
      <c r="E23" s="43">
        <v>0.1</v>
      </c>
      <c r="F23" s="140">
        <v>1.9371345766551163E-14</v>
      </c>
      <c r="G23" s="43">
        <v>6.3130073782417459E-8</v>
      </c>
      <c r="H23" s="140">
        <v>1.076185875919509E-10</v>
      </c>
      <c r="I23" s="43">
        <v>3.3669372683955978E-4</v>
      </c>
      <c r="J23" s="140">
        <v>1.0763795893771744E-10</v>
      </c>
      <c r="K23" s="141">
        <v>3.3675685691334222E-4</v>
      </c>
      <c r="L23" s="140">
        <v>9.7199999999999995E-3</v>
      </c>
      <c r="M23" s="43">
        <v>3.3675696455130115E-4</v>
      </c>
      <c r="N23" s="141">
        <v>1.00567569645513E-2</v>
      </c>
      <c r="O23" s="81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</row>
    <row r="24" spans="1:143" s="142" customFormat="1" x14ac:dyDescent="0.2">
      <c r="A24" s="143" t="s">
        <v>35</v>
      </c>
      <c r="B24" s="150" t="str">
        <f>A13</f>
        <v>Bird</v>
      </c>
      <c r="C24" s="140">
        <v>0</v>
      </c>
      <c r="D24" s="43">
        <v>0.5</v>
      </c>
      <c r="E24" s="43">
        <v>0.5</v>
      </c>
      <c r="F24" s="140">
        <v>1.1585954277790915E-15</v>
      </c>
      <c r="G24" s="43">
        <v>3.3422108750451446E-8</v>
      </c>
      <c r="H24" s="140">
        <v>2.8964885694477286E-11</v>
      </c>
      <c r="I24" s="43">
        <v>5.5703514584085751E-4</v>
      </c>
      <c r="J24" s="140">
        <v>2.8966044289905064E-11</v>
      </c>
      <c r="K24" s="141">
        <v>5.57068567949608E-4</v>
      </c>
      <c r="L24" s="140">
        <v>3.13E-3</v>
      </c>
      <c r="M24" s="43">
        <v>5.570685969156523E-4</v>
      </c>
      <c r="N24" s="141">
        <v>3.6870685969156523E-3</v>
      </c>
      <c r="O24" s="81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</row>
    <row r="25" spans="1:143" s="142" customFormat="1" x14ac:dyDescent="0.2">
      <c r="A25" s="143" t="s">
        <v>36</v>
      </c>
      <c r="B25" s="150" t="str">
        <f>A35</f>
        <v>Herb</v>
      </c>
      <c r="C25" s="140">
        <v>1</v>
      </c>
      <c r="D25" s="43">
        <v>0</v>
      </c>
      <c r="E25" s="43">
        <v>0.5</v>
      </c>
      <c r="F25" s="140">
        <v>4.3074827406798497E-13</v>
      </c>
      <c r="G25" s="43">
        <v>1.4449331490768733E-7</v>
      </c>
      <c r="H25" s="140">
        <v>1.7947844752832705E-9</v>
      </c>
      <c r="I25" s="43">
        <v>5.3516042558402713E-4</v>
      </c>
      <c r="J25" s="140">
        <v>1.7952152235573385E-9</v>
      </c>
      <c r="K25" s="141">
        <v>5.3530491889893482E-4</v>
      </c>
      <c r="L25" s="140">
        <v>7.7499999999999999E-2</v>
      </c>
      <c r="M25" s="43">
        <v>5.3530671411415836E-4</v>
      </c>
      <c r="N25" s="141">
        <v>7.8035306714114155E-2</v>
      </c>
      <c r="O25" s="81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</row>
    <row r="26" spans="1:143" s="137" customFormat="1" x14ac:dyDescent="0.2">
      <c r="A26" s="143" t="s">
        <v>38</v>
      </c>
      <c r="B26" s="154"/>
      <c r="C26" s="140">
        <v>1</v>
      </c>
      <c r="D26" s="43">
        <v>0</v>
      </c>
      <c r="E26" s="43">
        <v>0</v>
      </c>
      <c r="F26" s="140">
        <v>1.0478647652305883E-13</v>
      </c>
      <c r="G26" s="43">
        <v>1.1160760312244963E-7</v>
      </c>
      <c r="H26" s="140">
        <v>0</v>
      </c>
      <c r="I26" s="43">
        <v>0</v>
      </c>
      <c r="J26" s="140">
        <v>1.0478647652305883E-13</v>
      </c>
      <c r="K26" s="141">
        <v>1.1160760312244963E-7</v>
      </c>
      <c r="L26" s="140">
        <v>1.4E-2</v>
      </c>
      <c r="M26" s="43">
        <v>1.1160770790892615E-7</v>
      </c>
      <c r="N26" s="141">
        <v>1.4000111607707909E-2</v>
      </c>
      <c r="O26" s="81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</row>
    <row r="27" spans="1:143" s="142" customFormat="1" x14ac:dyDescent="0.2">
      <c r="A27" s="143" t="s">
        <v>39</v>
      </c>
      <c r="B27" s="150" t="str">
        <f>A35</f>
        <v>Herb</v>
      </c>
      <c r="C27" s="140">
        <v>1</v>
      </c>
      <c r="D27" s="43">
        <v>0</v>
      </c>
      <c r="E27" s="43">
        <v>0.5</v>
      </c>
      <c r="F27" s="140">
        <v>4.3074827406798497E-13</v>
      </c>
      <c r="G27" s="43">
        <v>1.4449331490768733E-7</v>
      </c>
      <c r="H27" s="140">
        <v>1.7947844752832705E-9</v>
      </c>
      <c r="I27" s="43">
        <v>5.3516042558402713E-4</v>
      </c>
      <c r="J27" s="140">
        <v>1.7952152235573385E-9</v>
      </c>
      <c r="K27" s="141">
        <v>5.3530491889893482E-4</v>
      </c>
      <c r="L27" s="140">
        <v>7.7499999999999999E-2</v>
      </c>
      <c r="M27" s="43">
        <v>5.3530671411415836E-4</v>
      </c>
      <c r="N27" s="141">
        <v>7.8035306714114155E-2</v>
      </c>
      <c r="O27" s="81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</row>
    <row r="28" spans="1:143" s="137" customFormat="1" x14ac:dyDescent="0.2">
      <c r="A28" s="143" t="s">
        <v>40</v>
      </c>
      <c r="B28" s="154"/>
      <c r="C28" s="140">
        <v>1</v>
      </c>
      <c r="D28" s="43">
        <v>0</v>
      </c>
      <c r="E28" s="43">
        <v>0.5</v>
      </c>
      <c r="F28" s="140">
        <v>4.8296751445644998E-14</v>
      </c>
      <c r="G28" s="43">
        <v>1.1942509817073829E-7</v>
      </c>
      <c r="H28" s="140">
        <v>2.0123646435685414E-10</v>
      </c>
      <c r="I28" s="43">
        <v>4.4231517841014184E-4</v>
      </c>
      <c r="J28" s="140">
        <v>2.0128476110829979E-10</v>
      </c>
      <c r="K28" s="141">
        <v>4.4243460350831256E-4</v>
      </c>
      <c r="L28" s="140">
        <v>7.7499999999999999E-2</v>
      </c>
      <c r="M28" s="43">
        <v>4.4243480479307367E-4</v>
      </c>
      <c r="N28" s="141">
        <v>7.794243480479307E-2</v>
      </c>
      <c r="O28" s="81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</row>
    <row r="29" spans="1:143" s="142" customFormat="1" x14ac:dyDescent="0.2">
      <c r="A29" s="139" t="s">
        <v>41</v>
      </c>
      <c r="B29" s="150" t="str">
        <f>A55</f>
        <v>Reptile</v>
      </c>
      <c r="C29" s="140">
        <v>0</v>
      </c>
      <c r="D29" s="43">
        <v>0.3</v>
      </c>
      <c r="E29" s="43">
        <v>0.5</v>
      </c>
      <c r="F29" s="140">
        <v>1.7236612233933831E-15</v>
      </c>
      <c r="G29" s="43">
        <v>2.522210838856985E-8</v>
      </c>
      <c r="H29" s="140">
        <v>6.2243321955872165E-11</v>
      </c>
      <c r="I29" s="43">
        <v>4.967991046233456E-4</v>
      </c>
      <c r="J29" s="140">
        <v>6.2245045617095563E-11</v>
      </c>
      <c r="K29" s="141">
        <v>4.9682432673173421E-4</v>
      </c>
      <c r="L29" s="140">
        <v>2.8700000000000002E-3</v>
      </c>
      <c r="M29" s="43">
        <v>4.9682438897677981E-4</v>
      </c>
      <c r="N29" s="141">
        <v>3.3668243889767801E-3</v>
      </c>
      <c r="O29" s="81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</row>
    <row r="30" spans="1:143" s="142" customFormat="1" x14ac:dyDescent="0.2">
      <c r="A30" s="143" t="s">
        <v>42</v>
      </c>
      <c r="B30" s="150" t="str">
        <f>A36</f>
        <v>Herbivore mammal</v>
      </c>
      <c r="C30" s="140">
        <v>0</v>
      </c>
      <c r="D30" s="43">
        <v>0.7</v>
      </c>
      <c r="E30" s="43">
        <v>0.1</v>
      </c>
      <c r="F30" s="140">
        <v>1.464513541362712E-15</v>
      </c>
      <c r="G30" s="43">
        <v>3.2133690029644362E-8</v>
      </c>
      <c r="H30" s="140">
        <v>1.5691216514600488E-11</v>
      </c>
      <c r="I30" s="43">
        <v>3.213369002964436E-4</v>
      </c>
      <c r="J30" s="140">
        <v>1.569268102814185E-11</v>
      </c>
      <c r="K30" s="141">
        <v>3.2136903398647326E-4</v>
      </c>
      <c r="L30" s="140">
        <v>2.99E-3</v>
      </c>
      <c r="M30" s="43">
        <v>3.213690496791543E-4</v>
      </c>
      <c r="N30" s="141">
        <v>3.3113690496791542E-3</v>
      </c>
      <c r="O30" s="81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</row>
    <row r="31" spans="1:143" s="142" customFormat="1" x14ac:dyDescent="0.2">
      <c r="A31" s="143" t="s">
        <v>43</v>
      </c>
      <c r="B31" s="150" t="str">
        <f>A55</f>
        <v>Reptile</v>
      </c>
      <c r="C31" s="140">
        <v>0.1</v>
      </c>
      <c r="D31" s="43">
        <v>0.9</v>
      </c>
      <c r="E31" s="43">
        <v>0</v>
      </c>
      <c r="F31" s="140">
        <v>6.3200911524424052E-15</v>
      </c>
      <c r="G31" s="43">
        <v>5.04442167771397E-8</v>
      </c>
      <c r="H31" s="140">
        <v>4.3091530584834575E-11</v>
      </c>
      <c r="I31" s="43">
        <v>3.4393784166231617E-4</v>
      </c>
      <c r="J31" s="140">
        <v>4.309785067598702E-11</v>
      </c>
      <c r="K31" s="141">
        <v>3.4398828587909333E-4</v>
      </c>
      <c r="L31" s="140">
        <v>2.8700000000000002E-3</v>
      </c>
      <c r="M31" s="43">
        <v>3.4398832897694403E-4</v>
      </c>
      <c r="N31" s="141">
        <v>3.2139883289769443E-3</v>
      </c>
      <c r="O31" s="81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</row>
    <row r="32" spans="1:143" s="142" customFormat="1" x14ac:dyDescent="0.2">
      <c r="A32" s="143" t="s">
        <v>44</v>
      </c>
      <c r="B32" s="150" t="str">
        <f>A14</f>
        <v>Bird egg</v>
      </c>
      <c r="C32" s="140">
        <v>0</v>
      </c>
      <c r="D32" s="43">
        <v>0</v>
      </c>
      <c r="E32" s="43">
        <v>1</v>
      </c>
      <c r="F32" s="140">
        <v>0</v>
      </c>
      <c r="G32" s="43">
        <v>2.5252029512966984E-8</v>
      </c>
      <c r="H32" s="140">
        <v>2.6904646897987724E-10</v>
      </c>
      <c r="I32" s="43">
        <v>8.4173431709889945E-4</v>
      </c>
      <c r="J32" s="140">
        <v>2.6904646897987724E-10</v>
      </c>
      <c r="K32" s="141">
        <v>8.4175956912841245E-4</v>
      </c>
      <c r="L32" s="140">
        <v>9.7199999999999995E-3</v>
      </c>
      <c r="M32" s="43">
        <v>8.4175983817488147E-4</v>
      </c>
      <c r="N32" s="141">
        <v>1.0561759838174881E-2</v>
      </c>
      <c r="O32" s="81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</row>
    <row r="33" spans="1:143" s="142" customFormat="1" x14ac:dyDescent="0.2">
      <c r="A33" s="143" t="s">
        <v>45</v>
      </c>
      <c r="B33" s="150" t="str">
        <f>A36</f>
        <v>Herbivore mammal</v>
      </c>
      <c r="C33" s="140">
        <v>0</v>
      </c>
      <c r="D33" s="43">
        <v>0.7</v>
      </c>
      <c r="E33" s="43">
        <v>0.1</v>
      </c>
      <c r="F33" s="140">
        <v>1.464513541362712E-15</v>
      </c>
      <c r="G33" s="43">
        <v>3.2133690029644362E-8</v>
      </c>
      <c r="H33" s="140">
        <v>1.5691216514600488E-11</v>
      </c>
      <c r="I33" s="43">
        <v>3.213369002964436E-4</v>
      </c>
      <c r="J33" s="140">
        <v>1.569268102814185E-11</v>
      </c>
      <c r="K33" s="141">
        <v>3.2136903398647326E-4</v>
      </c>
      <c r="L33" s="140">
        <v>2.99E-3</v>
      </c>
      <c r="M33" s="43">
        <v>3.213690496791543E-4</v>
      </c>
      <c r="N33" s="141">
        <v>3.3113690496791542E-3</v>
      </c>
      <c r="O33" s="81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</row>
    <row r="34" spans="1:143" s="142" customFormat="1" x14ac:dyDescent="0.2">
      <c r="A34" s="139" t="s">
        <v>128</v>
      </c>
      <c r="B34" s="150" t="str">
        <f>A55</f>
        <v>Reptile</v>
      </c>
      <c r="C34" s="140">
        <v>0</v>
      </c>
      <c r="D34" s="43">
        <v>0.5</v>
      </c>
      <c r="E34" s="43">
        <v>0.5</v>
      </c>
      <c r="F34" s="140">
        <v>2.8727687056556386E-15</v>
      </c>
      <c r="G34" s="43">
        <v>3.4393784166231613E-8</v>
      </c>
      <c r="H34" s="140">
        <v>7.1819217641390959E-11</v>
      </c>
      <c r="I34" s="43">
        <v>5.7322973610386024E-4</v>
      </c>
      <c r="J34" s="140">
        <v>7.1822090410096614E-11</v>
      </c>
      <c r="K34" s="141">
        <v>5.7326412988802642E-4</v>
      </c>
      <c r="L34" s="140">
        <v>2.8700000000000002E-3</v>
      </c>
      <c r="M34" s="43">
        <v>5.732642017101168E-4</v>
      </c>
      <c r="N34" s="141">
        <v>3.4432642017101171E-3</v>
      </c>
      <c r="O34" s="81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</row>
    <row r="35" spans="1:143" s="137" customFormat="1" x14ac:dyDescent="0.2">
      <c r="A35" s="143" t="s">
        <v>37</v>
      </c>
      <c r="B35" s="154"/>
      <c r="C35" s="140">
        <v>1</v>
      </c>
      <c r="D35" s="43">
        <v>0</v>
      </c>
      <c r="E35" s="43">
        <v>0.5</v>
      </c>
      <c r="F35" s="140">
        <v>4.3074827406798497E-13</v>
      </c>
      <c r="G35" s="43">
        <v>1.4449331490768733E-7</v>
      </c>
      <c r="H35" s="140">
        <v>1.7947844752832705E-9</v>
      </c>
      <c r="I35" s="43">
        <v>5.3516042558402713E-4</v>
      </c>
      <c r="J35" s="140">
        <v>1.7952152235573385E-9</v>
      </c>
      <c r="K35" s="141">
        <v>5.3530491889893482E-4</v>
      </c>
      <c r="L35" s="140">
        <v>7.7499999999999999E-2</v>
      </c>
      <c r="M35" s="43">
        <v>5.3530671411415836E-4</v>
      </c>
      <c r="N35" s="141">
        <v>7.8035306714114155E-2</v>
      </c>
      <c r="O35" s="81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</row>
    <row r="36" spans="1:143" s="137" customFormat="1" x14ac:dyDescent="0.2">
      <c r="A36" s="143" t="s">
        <v>119</v>
      </c>
      <c r="B36" s="154"/>
      <c r="C36" s="140">
        <v>0.5</v>
      </c>
      <c r="D36" s="43">
        <v>0.5</v>
      </c>
      <c r="E36" s="43">
        <v>0</v>
      </c>
      <c r="F36" s="140">
        <v>3.1382433029200977E-15</v>
      </c>
      <c r="G36" s="43">
        <v>6.4267380059288724E-8</v>
      </c>
      <c r="H36" s="140">
        <v>8.7173425081113823E-12</v>
      </c>
      <c r="I36" s="43">
        <v>1.7852050016469091E-4</v>
      </c>
      <c r="J36" s="140">
        <v>8.7204807514143024E-12</v>
      </c>
      <c r="K36" s="141">
        <v>1.7858476754475019E-4</v>
      </c>
      <c r="L36" s="140">
        <v>2.99E-3</v>
      </c>
      <c r="M36" s="43">
        <v>1.7858477626523094E-4</v>
      </c>
      <c r="N36" s="141">
        <v>3.1685847762652308E-3</v>
      </c>
      <c r="O36" s="81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</row>
    <row r="37" spans="1:143" s="142" customFormat="1" x14ac:dyDescent="0.2">
      <c r="A37" s="139" t="s">
        <v>46</v>
      </c>
      <c r="B37" s="150" t="str">
        <f>A55</f>
        <v>Reptile</v>
      </c>
      <c r="C37" s="140">
        <v>0</v>
      </c>
      <c r="D37" s="43">
        <v>0.5</v>
      </c>
      <c r="E37" s="43">
        <v>0.5</v>
      </c>
      <c r="F37" s="140">
        <v>2.8727687056556386E-15</v>
      </c>
      <c r="G37" s="43">
        <v>3.4393784166231613E-8</v>
      </c>
      <c r="H37" s="140">
        <v>7.1819217641390959E-11</v>
      </c>
      <c r="I37" s="43">
        <v>5.7322973610386024E-4</v>
      </c>
      <c r="J37" s="140">
        <v>7.1822090410096614E-11</v>
      </c>
      <c r="K37" s="141">
        <v>5.7326412988802642E-4</v>
      </c>
      <c r="L37" s="140">
        <v>2.8700000000000002E-3</v>
      </c>
      <c r="M37" s="43">
        <v>5.732642017101168E-4</v>
      </c>
      <c r="N37" s="141">
        <v>3.4432642017101171E-3</v>
      </c>
      <c r="O37" s="81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</row>
    <row r="38" spans="1:143" s="142" customFormat="1" x14ac:dyDescent="0.2">
      <c r="A38" s="139" t="s">
        <v>47</v>
      </c>
      <c r="B38" s="150" t="str">
        <f>A55</f>
        <v>Reptile</v>
      </c>
      <c r="C38" s="140">
        <v>0</v>
      </c>
      <c r="D38" s="43">
        <v>0.3</v>
      </c>
      <c r="E38" s="43">
        <v>0.5</v>
      </c>
      <c r="F38" s="140">
        <v>1.7236612233933831E-15</v>
      </c>
      <c r="G38" s="43">
        <v>2.522210838856985E-8</v>
      </c>
      <c r="H38" s="140">
        <v>6.2243321955872165E-11</v>
      </c>
      <c r="I38" s="43">
        <v>4.967991046233456E-4</v>
      </c>
      <c r="J38" s="140">
        <v>6.2245045617095563E-11</v>
      </c>
      <c r="K38" s="141">
        <v>4.9682432673173421E-4</v>
      </c>
      <c r="L38" s="140">
        <v>2.8700000000000002E-3</v>
      </c>
      <c r="M38" s="43">
        <v>4.9682438897677981E-4</v>
      </c>
      <c r="N38" s="141">
        <v>3.3668243889767801E-3</v>
      </c>
      <c r="O38" s="81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</row>
    <row r="39" spans="1:143" s="142" customFormat="1" x14ac:dyDescent="0.2">
      <c r="A39" s="143" t="s">
        <v>48</v>
      </c>
      <c r="B39" s="150" t="str">
        <f>A36</f>
        <v>Herbivore mammal</v>
      </c>
      <c r="C39" s="140">
        <v>0</v>
      </c>
      <c r="D39" s="43">
        <v>0.7</v>
      </c>
      <c r="E39" s="43">
        <v>0.1</v>
      </c>
      <c r="F39" s="140">
        <v>1.464513541362712E-15</v>
      </c>
      <c r="G39" s="43">
        <v>3.2133690029644362E-8</v>
      </c>
      <c r="H39" s="140">
        <v>1.5691216514600488E-11</v>
      </c>
      <c r="I39" s="43">
        <v>3.213369002964436E-4</v>
      </c>
      <c r="J39" s="140">
        <v>1.569268102814185E-11</v>
      </c>
      <c r="K39" s="141">
        <v>3.2136903398647326E-4</v>
      </c>
      <c r="L39" s="140">
        <v>2.99E-3</v>
      </c>
      <c r="M39" s="43">
        <v>3.213690496791543E-4</v>
      </c>
      <c r="N39" s="141">
        <v>3.3113690496791542E-3</v>
      </c>
      <c r="O39" s="81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</row>
    <row r="40" spans="1:143" s="142" customFormat="1" x14ac:dyDescent="0.2">
      <c r="A40" s="143" t="s">
        <v>49</v>
      </c>
      <c r="B40" s="150" t="str">
        <f>A17</f>
        <v>Carnivore mammal</v>
      </c>
      <c r="C40" s="140">
        <v>0</v>
      </c>
      <c r="D40" s="43">
        <v>0.7</v>
      </c>
      <c r="E40" s="43">
        <v>0.1</v>
      </c>
      <c r="F40" s="140">
        <v>2.3433491959978971E-15</v>
      </c>
      <c r="G40" s="43">
        <v>3.0886614288048443E-8</v>
      </c>
      <c r="H40" s="140">
        <v>2.5107312814263179E-11</v>
      </c>
      <c r="I40" s="43">
        <v>3.0886614288048439E-4</v>
      </c>
      <c r="J40" s="140">
        <v>2.5109656163459177E-11</v>
      </c>
      <c r="K40" s="141">
        <v>3.0889702949477244E-4</v>
      </c>
      <c r="L40" s="140">
        <v>2.2599999999999999E-3</v>
      </c>
      <c r="M40" s="43">
        <v>3.088970546044286E-4</v>
      </c>
      <c r="N40" s="141">
        <v>2.5688970546044283E-3</v>
      </c>
      <c r="O40" s="81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</row>
    <row r="41" spans="1:143" s="142" customFormat="1" x14ac:dyDescent="0.2">
      <c r="A41" s="139" t="s">
        <v>129</v>
      </c>
      <c r="B41" s="150" t="str">
        <f>A55</f>
        <v>Reptile</v>
      </c>
      <c r="C41" s="140">
        <v>0</v>
      </c>
      <c r="D41" s="43">
        <v>0.7</v>
      </c>
      <c r="E41" s="43">
        <v>0.1</v>
      </c>
      <c r="F41" s="140">
        <v>4.0218761879178936E-15</v>
      </c>
      <c r="G41" s="43">
        <v>3.4393784166231613E-8</v>
      </c>
      <c r="H41" s="140">
        <v>4.3091530584834569E-11</v>
      </c>
      <c r="I41" s="43">
        <v>3.4393784166231612E-4</v>
      </c>
      <c r="J41" s="140">
        <v>4.3095552461022487E-11</v>
      </c>
      <c r="K41" s="141">
        <v>3.4397223544648236E-4</v>
      </c>
      <c r="L41" s="140">
        <v>2.8700000000000002E-3</v>
      </c>
      <c r="M41" s="43">
        <v>3.4397227854203482E-4</v>
      </c>
      <c r="N41" s="141">
        <v>3.2139722785420348E-3</v>
      </c>
      <c r="O41" s="81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</row>
    <row r="42" spans="1:143" s="142" customFormat="1" x14ac:dyDescent="0.2">
      <c r="A42" s="139" t="s">
        <v>50</v>
      </c>
      <c r="B42" s="150" t="str">
        <f>A14</f>
        <v>Bird egg</v>
      </c>
      <c r="C42" s="140">
        <v>0</v>
      </c>
      <c r="D42" s="43">
        <v>0</v>
      </c>
      <c r="E42" s="43">
        <v>1</v>
      </c>
      <c r="F42" s="140">
        <v>0</v>
      </c>
      <c r="G42" s="43">
        <v>2.5252029512966984E-8</v>
      </c>
      <c r="H42" s="140">
        <v>2.6904646897987724E-10</v>
      </c>
      <c r="I42" s="43">
        <v>8.4173431709889945E-4</v>
      </c>
      <c r="J42" s="140">
        <v>2.6904646897987724E-10</v>
      </c>
      <c r="K42" s="141">
        <v>8.4175956912841245E-4</v>
      </c>
      <c r="L42" s="140">
        <v>9.7199999999999995E-3</v>
      </c>
      <c r="M42" s="43">
        <v>8.4175983817488147E-4</v>
      </c>
      <c r="N42" s="141">
        <v>1.0561759838174881E-2</v>
      </c>
      <c r="O42" s="81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</row>
    <row r="43" spans="1:143" s="137" customFormat="1" x14ac:dyDescent="0.2">
      <c r="A43" s="143" t="s">
        <v>51</v>
      </c>
      <c r="B43" s="154"/>
      <c r="C43" s="140">
        <v>0</v>
      </c>
      <c r="D43" s="43">
        <v>1</v>
      </c>
      <c r="E43" s="43">
        <v>0</v>
      </c>
      <c r="F43" s="140">
        <v>9.4530565372211606E-14</v>
      </c>
      <c r="G43" s="43">
        <v>5.8127235585715018E-8</v>
      </c>
      <c r="H43" s="140">
        <v>7.8775471143509672E-10</v>
      </c>
      <c r="I43" s="43">
        <v>4.8439362988095849E-4</v>
      </c>
      <c r="J43" s="140">
        <v>7.8784924200046895E-10</v>
      </c>
      <c r="K43" s="141">
        <v>4.8445175711654421E-4</v>
      </c>
      <c r="L43" s="140">
        <v>7.7499999999999999E-2</v>
      </c>
      <c r="M43" s="43">
        <v>4.8445254496578622E-4</v>
      </c>
      <c r="N43" s="141">
        <v>7.798445254496579E-2</v>
      </c>
      <c r="O43" s="81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</row>
    <row r="44" spans="1:143" s="142" customFormat="1" x14ac:dyDescent="0.2">
      <c r="A44" s="139" t="s">
        <v>52</v>
      </c>
      <c r="B44" s="150" t="str">
        <f>A55</f>
        <v>Reptile</v>
      </c>
      <c r="C44" s="140">
        <v>0</v>
      </c>
      <c r="D44" s="43">
        <v>0.5</v>
      </c>
      <c r="E44" s="43">
        <v>0.5</v>
      </c>
      <c r="F44" s="140">
        <v>2.8727687056556386E-15</v>
      </c>
      <c r="G44" s="43">
        <v>3.4393784166231613E-8</v>
      </c>
      <c r="H44" s="140">
        <v>7.1819217641390959E-11</v>
      </c>
      <c r="I44" s="43">
        <v>5.7322973610386024E-4</v>
      </c>
      <c r="J44" s="140">
        <v>7.1822090410096614E-11</v>
      </c>
      <c r="K44" s="141">
        <v>5.7326412988802642E-4</v>
      </c>
      <c r="L44" s="140">
        <v>2.8700000000000002E-3</v>
      </c>
      <c r="M44" s="43">
        <v>5.732642017101168E-4</v>
      </c>
      <c r="N44" s="141">
        <v>3.4432642017101171E-3</v>
      </c>
      <c r="O44" s="81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</row>
    <row r="45" spans="1:143" s="142" customFormat="1" x14ac:dyDescent="0.2">
      <c r="A45" s="139" t="s">
        <v>53</v>
      </c>
      <c r="B45" s="150" t="str">
        <f>A55</f>
        <v>Reptile</v>
      </c>
      <c r="C45" s="140">
        <v>0</v>
      </c>
      <c r="D45" s="43">
        <v>0.3</v>
      </c>
      <c r="E45" s="43">
        <v>0.5</v>
      </c>
      <c r="F45" s="140">
        <v>1.7236612233933831E-15</v>
      </c>
      <c r="G45" s="43">
        <v>2.522210838856985E-8</v>
      </c>
      <c r="H45" s="140">
        <v>6.2243321955872165E-11</v>
      </c>
      <c r="I45" s="43">
        <v>4.967991046233456E-4</v>
      </c>
      <c r="J45" s="140">
        <v>6.2245045617095563E-11</v>
      </c>
      <c r="K45" s="141">
        <v>4.9682432673173421E-4</v>
      </c>
      <c r="L45" s="140">
        <v>2.8700000000000002E-3</v>
      </c>
      <c r="M45" s="43">
        <v>4.9682438897677981E-4</v>
      </c>
      <c r="N45" s="141">
        <v>3.3668243889767801E-3</v>
      </c>
      <c r="O45" s="81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</row>
    <row r="46" spans="1:143" s="142" customFormat="1" x14ac:dyDescent="0.2">
      <c r="A46" s="139" t="s">
        <v>54</v>
      </c>
      <c r="B46" s="150" t="str">
        <f>A55</f>
        <v>Reptile</v>
      </c>
      <c r="C46" s="140">
        <v>0.1</v>
      </c>
      <c r="D46" s="43">
        <v>0.9</v>
      </c>
      <c r="E46" s="43">
        <v>0</v>
      </c>
      <c r="F46" s="140">
        <v>6.3200911524424052E-15</v>
      </c>
      <c r="G46" s="43">
        <v>5.04442167771397E-8</v>
      </c>
      <c r="H46" s="140">
        <v>4.3091530584834575E-11</v>
      </c>
      <c r="I46" s="43">
        <v>3.4393784166231617E-4</v>
      </c>
      <c r="J46" s="140">
        <v>4.309785067598702E-11</v>
      </c>
      <c r="K46" s="141">
        <v>3.4398828587909333E-4</v>
      </c>
      <c r="L46" s="140">
        <v>2.8700000000000002E-3</v>
      </c>
      <c r="M46" s="43">
        <v>3.4398832897694403E-4</v>
      </c>
      <c r="N46" s="141">
        <v>3.2139883289769443E-3</v>
      </c>
      <c r="O46" s="81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</row>
    <row r="47" spans="1:143" s="142" customFormat="1" x14ac:dyDescent="0.2">
      <c r="A47" s="139" t="s">
        <v>55</v>
      </c>
      <c r="B47" s="150" t="str">
        <f>A14</f>
        <v>Bird egg</v>
      </c>
      <c r="C47" s="140">
        <v>0</v>
      </c>
      <c r="D47" s="43">
        <v>0.5</v>
      </c>
      <c r="E47" s="43">
        <v>0.5</v>
      </c>
      <c r="F47" s="140">
        <v>8.0713940693963183E-15</v>
      </c>
      <c r="G47" s="43">
        <v>3.7878044269450476E-8</v>
      </c>
      <c r="H47" s="140">
        <v>2.0178485173490793E-10</v>
      </c>
      <c r="I47" s="43">
        <v>6.3130073782417459E-4</v>
      </c>
      <c r="J47" s="140">
        <v>2.0179292312897733E-10</v>
      </c>
      <c r="K47" s="141">
        <v>6.3133861586844408E-4</v>
      </c>
      <c r="L47" s="140">
        <v>9.7199999999999995E-3</v>
      </c>
      <c r="M47" s="43">
        <v>6.3133881766136717E-4</v>
      </c>
      <c r="N47" s="141">
        <v>1.0351338817661367E-2</v>
      </c>
      <c r="O47" s="81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</row>
    <row r="48" spans="1:143" s="142" customFormat="1" x14ac:dyDescent="0.2">
      <c r="A48" s="143" t="s">
        <v>130</v>
      </c>
      <c r="B48" s="150" t="str">
        <f>A17</f>
        <v>Carnivore mammal</v>
      </c>
      <c r="C48" s="140">
        <v>0.5</v>
      </c>
      <c r="D48" s="43">
        <v>0.5</v>
      </c>
      <c r="E48" s="43">
        <v>0</v>
      </c>
      <c r="F48" s="140">
        <v>5.0214625628526367E-15</v>
      </c>
      <c r="G48" s="43">
        <v>6.1773228576096886E-8</v>
      </c>
      <c r="H48" s="140">
        <v>1.3948507119035102E-11</v>
      </c>
      <c r="I48" s="43">
        <v>1.7159230160026913E-4</v>
      </c>
      <c r="J48" s="140">
        <v>1.3953528581597954E-11</v>
      </c>
      <c r="K48" s="141">
        <v>1.7165407482884522E-4</v>
      </c>
      <c r="L48" s="140">
        <v>2.2599999999999999E-3</v>
      </c>
      <c r="M48" s="43">
        <v>1.7165408878237379E-4</v>
      </c>
      <c r="N48" s="141">
        <v>2.4316540887823735E-3</v>
      </c>
      <c r="O48" s="81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</row>
    <row r="49" spans="1:143" s="142" customFormat="1" x14ac:dyDescent="0.2">
      <c r="A49" s="139" t="s">
        <v>56</v>
      </c>
      <c r="B49" s="150" t="str">
        <f>A55</f>
        <v>Reptile</v>
      </c>
      <c r="C49" s="140">
        <v>0</v>
      </c>
      <c r="D49" s="43">
        <v>0.7</v>
      </c>
      <c r="E49" s="43">
        <v>0.1</v>
      </c>
      <c r="F49" s="140">
        <v>4.0218761879178936E-15</v>
      </c>
      <c r="G49" s="43">
        <v>3.4393784166231613E-8</v>
      </c>
      <c r="H49" s="140">
        <v>4.3091530584834569E-11</v>
      </c>
      <c r="I49" s="43">
        <v>3.4393784166231612E-4</v>
      </c>
      <c r="J49" s="140">
        <v>4.3095552461022487E-11</v>
      </c>
      <c r="K49" s="141">
        <v>3.4397223544648236E-4</v>
      </c>
      <c r="L49" s="140">
        <v>2.8700000000000002E-3</v>
      </c>
      <c r="M49" s="43">
        <v>3.4397227854203482E-4</v>
      </c>
      <c r="N49" s="141">
        <v>3.2139722785420348E-3</v>
      </c>
      <c r="O49" s="81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</row>
    <row r="50" spans="1:143" s="142" customFormat="1" x14ac:dyDescent="0.2">
      <c r="A50" s="139" t="s">
        <v>57</v>
      </c>
      <c r="B50" s="150" t="str">
        <f>A13</f>
        <v>Bird</v>
      </c>
      <c r="C50" s="140">
        <v>0</v>
      </c>
      <c r="D50" s="43">
        <v>0.5</v>
      </c>
      <c r="E50" s="43">
        <v>0.5</v>
      </c>
      <c r="F50" s="140">
        <v>1.1585954277790915E-15</v>
      </c>
      <c r="G50" s="43">
        <v>3.3422108750451446E-8</v>
      </c>
      <c r="H50" s="140">
        <v>2.8964885694477286E-11</v>
      </c>
      <c r="I50" s="43">
        <v>5.5703514584085751E-4</v>
      </c>
      <c r="J50" s="140">
        <v>2.8966044289905064E-11</v>
      </c>
      <c r="K50" s="141">
        <v>5.57068567949608E-4</v>
      </c>
      <c r="L50" s="140">
        <v>3.13E-3</v>
      </c>
      <c r="M50" s="43">
        <v>5.570685969156523E-4</v>
      </c>
      <c r="N50" s="141">
        <v>3.6870685969156523E-3</v>
      </c>
      <c r="O50" s="81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</row>
    <row r="51" spans="1:143" s="142" customFormat="1" x14ac:dyDescent="0.2">
      <c r="A51" s="143" t="s">
        <v>58</v>
      </c>
      <c r="B51" s="150" t="str">
        <f>A35</f>
        <v>Herb</v>
      </c>
      <c r="C51" s="140">
        <v>1</v>
      </c>
      <c r="D51" s="43">
        <v>0</v>
      </c>
      <c r="E51" s="43">
        <v>0.5</v>
      </c>
      <c r="F51" s="140">
        <v>4.3074827406798497E-13</v>
      </c>
      <c r="G51" s="43">
        <v>1.4449331490768733E-7</v>
      </c>
      <c r="H51" s="140">
        <v>1.7947844752832705E-9</v>
      </c>
      <c r="I51" s="43">
        <v>5.3516042558402713E-4</v>
      </c>
      <c r="J51" s="140">
        <v>1.7952152235573385E-9</v>
      </c>
      <c r="K51" s="141">
        <v>5.3530491889893482E-4</v>
      </c>
      <c r="L51" s="140">
        <v>7.7499999999999999E-2</v>
      </c>
      <c r="M51" s="43">
        <v>5.3530671411415836E-4</v>
      </c>
      <c r="N51" s="141">
        <v>7.8035306714114155E-2</v>
      </c>
      <c r="O51" s="81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</row>
    <row r="52" spans="1:143" s="142" customFormat="1" x14ac:dyDescent="0.2">
      <c r="A52" s="143" t="s">
        <v>59</v>
      </c>
      <c r="B52" s="150" t="str">
        <f>A17</f>
        <v>Carnivore mammal</v>
      </c>
      <c r="C52" s="140">
        <v>0</v>
      </c>
      <c r="D52" s="43">
        <v>0.7</v>
      </c>
      <c r="E52" s="43">
        <v>0.1</v>
      </c>
      <c r="F52" s="140">
        <v>2.3433491959978971E-15</v>
      </c>
      <c r="G52" s="43">
        <v>3.0886614288048443E-8</v>
      </c>
      <c r="H52" s="140">
        <v>2.5107312814263179E-11</v>
      </c>
      <c r="I52" s="43">
        <v>3.0886614288048439E-4</v>
      </c>
      <c r="J52" s="140">
        <v>2.5109656163459177E-11</v>
      </c>
      <c r="K52" s="141">
        <v>3.0889702949477244E-4</v>
      </c>
      <c r="L52" s="140">
        <v>2.2599999999999999E-3</v>
      </c>
      <c r="M52" s="43">
        <v>3.088970546044286E-4</v>
      </c>
      <c r="N52" s="141">
        <v>2.5688970546044283E-3</v>
      </c>
      <c r="O52" s="81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</row>
    <row r="53" spans="1:143" s="142" customFormat="1" x14ac:dyDescent="0.2">
      <c r="A53" s="139" t="s">
        <v>60</v>
      </c>
      <c r="B53" s="150" t="str">
        <f>A55</f>
        <v>Reptile</v>
      </c>
      <c r="C53" s="140">
        <v>0</v>
      </c>
      <c r="D53" s="43">
        <v>0.3</v>
      </c>
      <c r="E53" s="43">
        <v>0.5</v>
      </c>
      <c r="F53" s="140">
        <v>1.7236612233933831E-15</v>
      </c>
      <c r="G53" s="43">
        <v>2.522210838856985E-8</v>
      </c>
      <c r="H53" s="140">
        <v>6.2243321955872165E-11</v>
      </c>
      <c r="I53" s="43">
        <v>4.967991046233456E-4</v>
      </c>
      <c r="J53" s="140">
        <v>6.2245045617095563E-11</v>
      </c>
      <c r="K53" s="141">
        <v>4.9682432673173421E-4</v>
      </c>
      <c r="L53" s="140">
        <v>2.8700000000000002E-3</v>
      </c>
      <c r="M53" s="43">
        <v>4.9682438897677981E-4</v>
      </c>
      <c r="N53" s="141">
        <v>3.3668243889767801E-3</v>
      </c>
      <c r="O53" s="81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</row>
    <row r="54" spans="1:143" s="142" customFormat="1" x14ac:dyDescent="0.2">
      <c r="A54" s="139" t="s">
        <v>61</v>
      </c>
      <c r="B54" s="150" t="str">
        <f>A14</f>
        <v>Bird egg</v>
      </c>
      <c r="C54" s="140">
        <v>0</v>
      </c>
      <c r="D54" s="43">
        <v>0.7</v>
      </c>
      <c r="E54" s="43">
        <v>0.1</v>
      </c>
      <c r="F54" s="140">
        <v>1.1299951697154844E-14</v>
      </c>
      <c r="G54" s="43">
        <v>3.7878044269450476E-8</v>
      </c>
      <c r="H54" s="140">
        <v>1.2107091104094476E-10</v>
      </c>
      <c r="I54" s="43">
        <v>3.787804426945047E-4</v>
      </c>
      <c r="J54" s="140">
        <v>1.2108221099264192E-10</v>
      </c>
      <c r="K54" s="141">
        <v>3.7881832073877414E-4</v>
      </c>
      <c r="L54" s="140">
        <v>9.7199999999999995E-3</v>
      </c>
      <c r="M54" s="43">
        <v>3.7881844182098513E-4</v>
      </c>
      <c r="N54" s="141">
        <v>1.0098818441820985E-2</v>
      </c>
      <c r="O54" s="81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</row>
    <row r="55" spans="1:143" s="137" customFormat="1" x14ac:dyDescent="0.2">
      <c r="A55" s="143" t="s">
        <v>26</v>
      </c>
      <c r="B55" s="154"/>
      <c r="C55" s="140">
        <v>0.5</v>
      </c>
      <c r="D55" s="43">
        <v>0.4</v>
      </c>
      <c r="E55" s="43">
        <v>0.1</v>
      </c>
      <c r="F55" s="140">
        <v>8.0437523758357873E-15</v>
      </c>
      <c r="G55" s="43">
        <v>6.6494649388047788E-8</v>
      </c>
      <c r="H55" s="140">
        <v>2.8727687056556387E-11</v>
      </c>
      <c r="I55" s="43">
        <v>2.2929189444154412E-4</v>
      </c>
      <c r="J55" s="140">
        <v>2.8735730808932223E-11</v>
      </c>
      <c r="K55" s="141">
        <v>2.2935838909093217E-4</v>
      </c>
      <c r="L55" s="140">
        <v>2.8700000000000002E-3</v>
      </c>
      <c r="M55" s="43">
        <v>2.2935841782666298E-4</v>
      </c>
      <c r="N55" s="141">
        <v>3.099358417826663E-3</v>
      </c>
      <c r="O55" s="81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</row>
    <row r="56" spans="1:143" s="142" customFormat="1" x14ac:dyDescent="0.2">
      <c r="A56" s="139" t="s">
        <v>62</v>
      </c>
      <c r="B56" s="150" t="str">
        <f>A14</f>
        <v>Bird egg</v>
      </c>
      <c r="C56" s="140">
        <v>0</v>
      </c>
      <c r="D56" s="43">
        <v>0.7</v>
      </c>
      <c r="E56" s="43">
        <v>0.1</v>
      </c>
      <c r="F56" s="140">
        <v>1.1299951697154844E-14</v>
      </c>
      <c r="G56" s="43">
        <v>3.7878044269450476E-8</v>
      </c>
      <c r="H56" s="140">
        <v>1.2107091104094476E-10</v>
      </c>
      <c r="I56" s="43">
        <v>3.787804426945047E-4</v>
      </c>
      <c r="J56" s="140">
        <v>1.2108221099264192E-10</v>
      </c>
      <c r="K56" s="141">
        <v>3.7881832073877414E-4</v>
      </c>
      <c r="L56" s="140">
        <v>9.7199999999999995E-3</v>
      </c>
      <c r="M56" s="43">
        <v>3.7881844182098513E-4</v>
      </c>
      <c r="N56" s="141">
        <v>1.0098818441820985E-2</v>
      </c>
      <c r="O56" s="81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</row>
    <row r="57" spans="1:143" s="137" customFormat="1" x14ac:dyDescent="0.2">
      <c r="A57" s="143" t="s">
        <v>34</v>
      </c>
      <c r="B57" s="154"/>
      <c r="C57" s="140">
        <v>0.6</v>
      </c>
      <c r="D57" s="43">
        <v>0.4</v>
      </c>
      <c r="E57" s="43">
        <v>0</v>
      </c>
      <c r="F57" s="140">
        <v>2.8532699492386984E-14</v>
      </c>
      <c r="G57" s="43">
        <v>8.1401903914020279E-8</v>
      </c>
      <c r="H57" s="140">
        <v>5.9443123942472869E-11</v>
      </c>
      <c r="I57" s="43">
        <v>1.6958729982087561E-4</v>
      </c>
      <c r="J57" s="140">
        <v>5.9471656641965259E-11</v>
      </c>
      <c r="K57" s="141">
        <v>1.6966870172478962E-4</v>
      </c>
      <c r="L57" s="140">
        <v>8.6899999999999998E-3</v>
      </c>
      <c r="M57" s="43">
        <v>1.6966876119644625E-4</v>
      </c>
      <c r="N57" s="141">
        <v>8.8596687611964455E-3</v>
      </c>
      <c r="O57" s="81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</row>
    <row r="58" spans="1:143" s="142" customFormat="1" x14ac:dyDescent="0.2">
      <c r="A58" s="143" t="s">
        <v>63</v>
      </c>
      <c r="B58" s="150" t="str">
        <f>A36</f>
        <v>Herbivore mammal</v>
      </c>
      <c r="C58" s="140">
        <v>0</v>
      </c>
      <c r="D58" s="43">
        <v>0.7</v>
      </c>
      <c r="E58" s="43">
        <v>0.1</v>
      </c>
      <c r="F58" s="140">
        <v>1.464513541362712E-15</v>
      </c>
      <c r="G58" s="43">
        <v>3.2133690029644362E-8</v>
      </c>
      <c r="H58" s="140">
        <v>1.5691216514600488E-11</v>
      </c>
      <c r="I58" s="43">
        <v>3.213369002964436E-4</v>
      </c>
      <c r="J58" s="140">
        <v>1.569268102814185E-11</v>
      </c>
      <c r="K58" s="141">
        <v>3.2136903398647326E-4</v>
      </c>
      <c r="L58" s="140">
        <v>2.99E-3</v>
      </c>
      <c r="M58" s="43">
        <v>3.213690496791543E-4</v>
      </c>
      <c r="N58" s="141">
        <v>3.3113690496791542E-3</v>
      </c>
      <c r="O58" s="81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</row>
    <row r="59" spans="1:143" s="142" customFormat="1" x14ac:dyDescent="0.2">
      <c r="A59" s="139" t="s">
        <v>64</v>
      </c>
      <c r="B59" s="150" t="str">
        <f>A55</f>
        <v>Reptile</v>
      </c>
      <c r="C59" s="140">
        <v>0.2</v>
      </c>
      <c r="D59" s="43">
        <v>0.8</v>
      </c>
      <c r="E59" s="43">
        <v>0</v>
      </c>
      <c r="F59" s="140">
        <v>6.8946448935735338E-15</v>
      </c>
      <c r="G59" s="43">
        <v>5.503005466597059E-8</v>
      </c>
      <c r="H59" s="140">
        <v>3.8303582742075178E-11</v>
      </c>
      <c r="I59" s="43">
        <v>3.057225259220588E-4</v>
      </c>
      <c r="J59" s="140">
        <v>3.8310477386968751E-11</v>
      </c>
      <c r="K59" s="141">
        <v>3.0577755597672475E-4</v>
      </c>
      <c r="L59" s="140">
        <v>2.8700000000000002E-3</v>
      </c>
      <c r="M59" s="43">
        <v>3.0577759428720216E-4</v>
      </c>
      <c r="N59" s="141">
        <v>3.1757775942872022E-3</v>
      </c>
      <c r="O59" s="81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</row>
    <row r="60" spans="1:143" s="142" customFormat="1" x14ac:dyDescent="0.2">
      <c r="A60" s="143" t="s">
        <v>65</v>
      </c>
      <c r="B60" s="150" t="str">
        <f>A55</f>
        <v>Reptile</v>
      </c>
      <c r="C60" s="140">
        <v>0</v>
      </c>
      <c r="D60" s="43">
        <v>0.7</v>
      </c>
      <c r="E60" s="43">
        <v>0.1</v>
      </c>
      <c r="F60" s="140">
        <v>4.0218761879178936E-15</v>
      </c>
      <c r="G60" s="43">
        <v>3.4393784166231613E-8</v>
      </c>
      <c r="H60" s="140">
        <v>4.3091530584834569E-11</v>
      </c>
      <c r="I60" s="43">
        <v>3.4393784166231612E-4</v>
      </c>
      <c r="J60" s="140">
        <v>4.3095552461022487E-11</v>
      </c>
      <c r="K60" s="141">
        <v>3.4397223544648236E-4</v>
      </c>
      <c r="L60" s="140">
        <v>2.8700000000000002E-3</v>
      </c>
      <c r="M60" s="43">
        <v>3.4397227854203482E-4</v>
      </c>
      <c r="N60" s="141">
        <v>3.2139722785420348E-3</v>
      </c>
      <c r="O60" s="81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</row>
    <row r="61" spans="1:143" s="137" customFormat="1" x14ac:dyDescent="0.2">
      <c r="A61" s="143" t="s">
        <v>66</v>
      </c>
      <c r="B61" s="154"/>
      <c r="C61" s="140">
        <v>1</v>
      </c>
      <c r="D61" s="43">
        <v>0</v>
      </c>
      <c r="E61" s="43">
        <v>0.5</v>
      </c>
      <c r="F61" s="140">
        <v>7.8782965885938788E-13</v>
      </c>
      <c r="G61" s="43">
        <v>1.5459034642560792E-7</v>
      </c>
      <c r="H61" s="140">
        <v>3.2826235785807829E-9</v>
      </c>
      <c r="I61" s="43">
        <v>5.7255683861336267E-4</v>
      </c>
      <c r="J61" s="140">
        <v>3.2834114082396424E-9</v>
      </c>
      <c r="K61" s="141">
        <v>5.7271142895978832E-4</v>
      </c>
      <c r="L61" s="140">
        <v>7.7499999999999999E-2</v>
      </c>
      <c r="M61" s="43">
        <v>5.7271471237119653E-4</v>
      </c>
      <c r="N61" s="141">
        <v>7.8072714712371191E-2</v>
      </c>
      <c r="O61" s="81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</row>
    <row r="62" spans="1:143" s="142" customFormat="1" x14ac:dyDescent="0.2">
      <c r="A62" s="143" t="s">
        <v>67</v>
      </c>
      <c r="B62" s="150" t="str">
        <f>A35</f>
        <v>Herb</v>
      </c>
      <c r="C62" s="140">
        <v>1</v>
      </c>
      <c r="D62" s="43">
        <v>0</v>
      </c>
      <c r="E62" s="43">
        <v>0.5</v>
      </c>
      <c r="F62" s="140">
        <v>4.3074827406798497E-13</v>
      </c>
      <c r="G62" s="43">
        <v>1.4449331490768733E-7</v>
      </c>
      <c r="H62" s="140">
        <v>1.7947844752832705E-9</v>
      </c>
      <c r="I62" s="43">
        <v>5.3516042558402713E-4</v>
      </c>
      <c r="J62" s="140">
        <v>1.7952152235573385E-9</v>
      </c>
      <c r="K62" s="141">
        <v>5.3530491889893482E-4</v>
      </c>
      <c r="L62" s="140">
        <v>7.7499999999999999E-2</v>
      </c>
      <c r="M62" s="43">
        <v>5.3530671411415836E-4</v>
      </c>
      <c r="N62" s="141">
        <v>7.8035306714114155E-2</v>
      </c>
      <c r="O62" s="81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</row>
    <row r="63" spans="1:143" s="142" customFormat="1" x14ac:dyDescent="0.2">
      <c r="A63" s="143" t="s">
        <v>68</v>
      </c>
      <c r="B63" s="150" t="str">
        <f>A36</f>
        <v>Herbivore mammal</v>
      </c>
      <c r="C63" s="140">
        <v>0</v>
      </c>
      <c r="D63" s="43">
        <v>0.5</v>
      </c>
      <c r="E63" s="43">
        <v>0.5</v>
      </c>
      <c r="F63" s="140">
        <v>1.0460811009733658E-15</v>
      </c>
      <c r="G63" s="43">
        <v>3.2133690029644362E-8</v>
      </c>
      <c r="H63" s="140">
        <v>2.6152027524334147E-11</v>
      </c>
      <c r="I63" s="43">
        <v>5.3556150049407277E-4</v>
      </c>
      <c r="J63" s="140">
        <v>2.6153073605435121E-11</v>
      </c>
      <c r="K63" s="141">
        <v>5.3559363418410237E-4</v>
      </c>
      <c r="L63" s="140">
        <v>2.99E-3</v>
      </c>
      <c r="M63" s="43">
        <v>5.3559366033717601E-4</v>
      </c>
      <c r="N63" s="141">
        <v>3.525593660337176E-3</v>
      </c>
      <c r="O63" s="81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</row>
    <row r="64" spans="1:143" s="142" customFormat="1" x14ac:dyDescent="0.2">
      <c r="A64" s="139" t="s">
        <v>69</v>
      </c>
      <c r="B64" s="150" t="str">
        <f>A55</f>
        <v>Reptile</v>
      </c>
      <c r="C64" s="140">
        <v>0</v>
      </c>
      <c r="D64" s="43">
        <v>0.3</v>
      </c>
      <c r="E64" s="43">
        <v>0.5</v>
      </c>
      <c r="F64" s="140">
        <v>1.7236612233933831E-15</v>
      </c>
      <c r="G64" s="43">
        <v>2.522210838856985E-8</v>
      </c>
      <c r="H64" s="140">
        <v>6.2243321955872165E-11</v>
      </c>
      <c r="I64" s="43">
        <v>4.967991046233456E-4</v>
      </c>
      <c r="J64" s="140">
        <v>6.2245045617095563E-11</v>
      </c>
      <c r="K64" s="141">
        <v>4.9682432673173421E-4</v>
      </c>
      <c r="L64" s="140">
        <v>2.8700000000000002E-3</v>
      </c>
      <c r="M64" s="43">
        <v>4.9682438897677981E-4</v>
      </c>
      <c r="N64" s="141">
        <v>3.3668243889767801E-3</v>
      </c>
      <c r="O64" s="81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</row>
    <row r="65" spans="1:143" s="137" customFormat="1" x14ac:dyDescent="0.2">
      <c r="A65" s="143" t="s">
        <v>70</v>
      </c>
      <c r="B65" s="154"/>
      <c r="C65" s="140">
        <v>1</v>
      </c>
      <c r="D65" s="43">
        <v>0</v>
      </c>
      <c r="E65" s="43">
        <v>0.5</v>
      </c>
      <c r="F65" s="140">
        <v>4.3074827406798497E-13</v>
      </c>
      <c r="G65" s="43">
        <v>1.4449331490768733E-7</v>
      </c>
      <c r="H65" s="140">
        <v>1.7947844752832705E-9</v>
      </c>
      <c r="I65" s="43">
        <v>5.3516042558402713E-4</v>
      </c>
      <c r="J65" s="140">
        <v>1.7952152235573385E-9</v>
      </c>
      <c r="K65" s="141">
        <v>5.3530491889893482E-4</v>
      </c>
      <c r="L65" s="140">
        <v>7.7499999999999999E-2</v>
      </c>
      <c r="M65" s="43">
        <v>5.3530671411415836E-4</v>
      </c>
      <c r="N65" s="141">
        <v>7.8035306714114155E-2</v>
      </c>
      <c r="O65" s="81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</row>
    <row r="66" spans="1:143" s="142" customFormat="1" x14ac:dyDescent="0.2">
      <c r="A66" s="139" t="s">
        <v>71</v>
      </c>
      <c r="B66" s="150" t="str">
        <f>A55</f>
        <v>Reptile</v>
      </c>
      <c r="C66" s="140">
        <v>0.2</v>
      </c>
      <c r="D66" s="43">
        <v>0.8</v>
      </c>
      <c r="E66" s="43">
        <v>0</v>
      </c>
      <c r="F66" s="140">
        <v>6.8946448935735338E-15</v>
      </c>
      <c r="G66" s="43">
        <v>5.503005466597059E-8</v>
      </c>
      <c r="H66" s="140">
        <v>3.8303582742075178E-11</v>
      </c>
      <c r="I66" s="43">
        <v>3.057225259220588E-4</v>
      </c>
      <c r="J66" s="140">
        <v>3.8310477386968751E-11</v>
      </c>
      <c r="K66" s="141">
        <v>3.0577755597672475E-4</v>
      </c>
      <c r="L66" s="140">
        <v>2.8700000000000002E-3</v>
      </c>
      <c r="M66" s="43">
        <v>3.0577759428720216E-4</v>
      </c>
      <c r="N66" s="141">
        <v>3.1757775942872022E-3</v>
      </c>
      <c r="O66" s="81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</row>
    <row r="67" spans="1:143" s="142" customFormat="1" x14ac:dyDescent="0.2">
      <c r="A67" s="143" t="s">
        <v>72</v>
      </c>
      <c r="B67" s="150" t="str">
        <f>A36</f>
        <v>Herbivore mammal</v>
      </c>
      <c r="C67" s="140">
        <v>0</v>
      </c>
      <c r="D67" s="43">
        <v>0.7</v>
      </c>
      <c r="E67" s="43">
        <v>0.1</v>
      </c>
      <c r="F67" s="140">
        <v>1.464513541362712E-15</v>
      </c>
      <c r="G67" s="43">
        <v>3.2133690029644362E-8</v>
      </c>
      <c r="H67" s="140">
        <v>1.5691216514600488E-11</v>
      </c>
      <c r="I67" s="43">
        <v>3.213369002964436E-4</v>
      </c>
      <c r="J67" s="140">
        <v>1.569268102814185E-11</v>
      </c>
      <c r="K67" s="141">
        <v>3.2136903398647326E-4</v>
      </c>
      <c r="L67" s="140">
        <v>2.99E-3</v>
      </c>
      <c r="M67" s="43">
        <v>3.213690496791543E-4</v>
      </c>
      <c r="N67" s="141">
        <v>3.3113690496791542E-3</v>
      </c>
      <c r="O67" s="81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</row>
    <row r="68" spans="1:143" s="142" customFormat="1" x14ac:dyDescent="0.2">
      <c r="A68" s="143" t="s">
        <v>73</v>
      </c>
      <c r="B68" s="150" t="str">
        <f>A57</f>
        <v>Rodent</v>
      </c>
      <c r="C68" s="140">
        <v>0.1</v>
      </c>
      <c r="D68" s="43">
        <v>0.9</v>
      </c>
      <c r="E68" s="43">
        <v>0</v>
      </c>
      <c r="F68" s="140">
        <v>1.9616230901016049E-14</v>
      </c>
      <c r="G68" s="43">
        <v>5.5963808940888945E-8</v>
      </c>
      <c r="H68" s="140">
        <v>1.3374702887056395E-10</v>
      </c>
      <c r="I68" s="43">
        <v>3.8157142459697009E-4</v>
      </c>
      <c r="J68" s="140">
        <v>1.3376664510146496E-10</v>
      </c>
      <c r="K68" s="141">
        <v>3.81627388405911E-4</v>
      </c>
      <c r="L68" s="140">
        <v>8.6899999999999998E-3</v>
      </c>
      <c r="M68" s="43">
        <v>3.8162752217255611E-4</v>
      </c>
      <c r="N68" s="141">
        <v>9.0716275221725557E-3</v>
      </c>
      <c r="O68" s="81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</row>
    <row r="69" spans="1:143" s="142" customFormat="1" x14ac:dyDescent="0.2">
      <c r="A69" s="139" t="s">
        <v>75</v>
      </c>
      <c r="B69" s="150" t="str">
        <f>A55</f>
        <v>Reptile</v>
      </c>
      <c r="C69" s="140">
        <v>0</v>
      </c>
      <c r="D69" s="43">
        <v>0.7</v>
      </c>
      <c r="E69" s="43">
        <v>0.1</v>
      </c>
      <c r="F69" s="140">
        <v>4.0218761879178936E-15</v>
      </c>
      <c r="G69" s="43">
        <v>3.4393784166231613E-8</v>
      </c>
      <c r="H69" s="140">
        <v>4.3091530584834569E-11</v>
      </c>
      <c r="I69" s="43">
        <v>3.4393784166231612E-4</v>
      </c>
      <c r="J69" s="140">
        <v>4.3095552461022487E-11</v>
      </c>
      <c r="K69" s="141">
        <v>3.4397223544648236E-4</v>
      </c>
      <c r="L69" s="140">
        <v>2.8700000000000002E-3</v>
      </c>
      <c r="M69" s="43">
        <v>3.4397227854203482E-4</v>
      </c>
      <c r="N69" s="141">
        <v>3.2139722785420348E-3</v>
      </c>
      <c r="O69" s="81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</row>
    <row r="70" spans="1:143" s="142" customFormat="1" x14ac:dyDescent="0.2">
      <c r="A70" s="139" t="s">
        <v>76</v>
      </c>
      <c r="B70" s="150" t="str">
        <f>A55</f>
        <v>Reptile</v>
      </c>
      <c r="C70" s="140">
        <v>0</v>
      </c>
      <c r="D70" s="43">
        <v>0.3</v>
      </c>
      <c r="E70" s="43">
        <v>0.5</v>
      </c>
      <c r="F70" s="140">
        <v>1.7236612233933831E-15</v>
      </c>
      <c r="G70" s="43">
        <v>2.522210838856985E-8</v>
      </c>
      <c r="H70" s="140">
        <v>6.2243321955872165E-11</v>
      </c>
      <c r="I70" s="43">
        <v>4.967991046233456E-4</v>
      </c>
      <c r="J70" s="140">
        <v>6.2245045617095563E-11</v>
      </c>
      <c r="K70" s="141">
        <v>4.9682432673173421E-4</v>
      </c>
      <c r="L70" s="140">
        <v>2.8700000000000002E-3</v>
      </c>
      <c r="M70" s="43">
        <v>4.9682438897677981E-4</v>
      </c>
      <c r="N70" s="141">
        <v>3.3668243889767801E-3</v>
      </c>
      <c r="O70" s="81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</row>
    <row r="71" spans="1:143" s="137" customFormat="1" x14ac:dyDescent="0.2">
      <c r="A71" s="143" t="s">
        <v>77</v>
      </c>
      <c r="B71" s="154"/>
      <c r="C71" s="140">
        <v>1</v>
      </c>
      <c r="D71" s="43">
        <v>0</v>
      </c>
      <c r="E71" s="43">
        <v>0.5</v>
      </c>
      <c r="F71" s="140">
        <v>4.3074827406798497E-13</v>
      </c>
      <c r="G71" s="43">
        <v>1.4449331490768733E-7</v>
      </c>
      <c r="H71" s="140">
        <v>1.7947844752832705E-9</v>
      </c>
      <c r="I71" s="43">
        <v>5.3516042558402713E-4</v>
      </c>
      <c r="J71" s="140">
        <v>1.7952152235573385E-9</v>
      </c>
      <c r="K71" s="141">
        <v>5.3530491889893482E-4</v>
      </c>
      <c r="L71" s="140">
        <v>7.7499999999999999E-2</v>
      </c>
      <c r="M71" s="43">
        <v>5.3530671411415836E-4</v>
      </c>
      <c r="N71" s="141">
        <v>7.8035306714114155E-2</v>
      </c>
      <c r="O71" s="81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</row>
    <row r="72" spans="1:143" s="142" customFormat="1" x14ac:dyDescent="0.2">
      <c r="A72" s="139" t="s">
        <v>78</v>
      </c>
      <c r="B72" s="150" t="str">
        <f>A13</f>
        <v>Bird</v>
      </c>
      <c r="C72" s="140">
        <v>0</v>
      </c>
      <c r="D72" s="43">
        <v>0.7</v>
      </c>
      <c r="E72" s="43">
        <v>0.1</v>
      </c>
      <c r="F72" s="140">
        <v>1.6220335988907278E-15</v>
      </c>
      <c r="G72" s="43">
        <v>3.3422108750451446E-8</v>
      </c>
      <c r="H72" s="140">
        <v>1.7378931416686368E-11</v>
      </c>
      <c r="I72" s="43">
        <v>3.3422108750451443E-4</v>
      </c>
      <c r="J72" s="140">
        <v>1.7380553450285258E-11</v>
      </c>
      <c r="K72" s="141">
        <v>3.3425450961326487E-4</v>
      </c>
      <c r="L72" s="140">
        <v>3.13E-3</v>
      </c>
      <c r="M72" s="43">
        <v>3.342545269938183E-4</v>
      </c>
      <c r="N72" s="141">
        <v>3.4642545269938183E-3</v>
      </c>
      <c r="O72" s="81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</row>
    <row r="73" spans="1:143" s="142" customFormat="1" x14ac:dyDescent="0.2">
      <c r="A73" s="139" t="s">
        <v>79</v>
      </c>
      <c r="B73" s="150" t="str">
        <f>A17</f>
        <v>Carnivore mammal</v>
      </c>
      <c r="C73" s="140">
        <v>0</v>
      </c>
      <c r="D73" s="43">
        <v>0.3</v>
      </c>
      <c r="E73" s="43">
        <v>0.5</v>
      </c>
      <c r="F73" s="140">
        <v>1.0042925125705275E-15</v>
      </c>
      <c r="G73" s="43">
        <v>2.2650183811235528E-8</v>
      </c>
      <c r="H73" s="140">
        <v>3.6266118509491264E-11</v>
      </c>
      <c r="I73" s="43">
        <v>4.4613998416069973E-4</v>
      </c>
      <c r="J73" s="140">
        <v>3.6267122802003833E-11</v>
      </c>
      <c r="K73" s="141">
        <v>4.4616263434451095E-4</v>
      </c>
      <c r="L73" s="140">
        <v>2.2599999999999999E-3</v>
      </c>
      <c r="M73" s="43">
        <v>4.4616267061163377E-4</v>
      </c>
      <c r="N73" s="141">
        <v>2.7061626706116337E-3</v>
      </c>
      <c r="O73" s="81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</row>
    <row r="74" spans="1:143" s="142" customFormat="1" x14ac:dyDescent="0.2">
      <c r="A74" s="139" t="s">
        <v>80</v>
      </c>
      <c r="B74" s="150" t="str">
        <f>A55</f>
        <v>Reptile</v>
      </c>
      <c r="C74" s="140">
        <v>0</v>
      </c>
      <c r="D74" s="43">
        <v>0.3</v>
      </c>
      <c r="E74" s="43">
        <v>0.5</v>
      </c>
      <c r="F74" s="140">
        <v>1.7236612233933831E-15</v>
      </c>
      <c r="G74" s="43">
        <v>2.522210838856985E-8</v>
      </c>
      <c r="H74" s="140">
        <v>6.2243321955872165E-11</v>
      </c>
      <c r="I74" s="43">
        <v>4.967991046233456E-4</v>
      </c>
      <c r="J74" s="140">
        <v>6.2245045617095563E-11</v>
      </c>
      <c r="K74" s="141">
        <v>4.9682432673173421E-4</v>
      </c>
      <c r="L74" s="140">
        <v>2.8700000000000002E-3</v>
      </c>
      <c r="M74" s="43">
        <v>4.9682438897677981E-4</v>
      </c>
      <c r="N74" s="141">
        <v>3.3668243889767801E-3</v>
      </c>
      <c r="O74" s="81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</row>
    <row r="75" spans="1:143" s="142" customFormat="1" x14ac:dyDescent="0.2">
      <c r="A75" s="143" t="s">
        <v>81</v>
      </c>
      <c r="B75" s="150" t="str">
        <f>A55</f>
        <v>Reptile</v>
      </c>
      <c r="C75" s="140">
        <v>0</v>
      </c>
      <c r="D75" s="43">
        <v>0.5</v>
      </c>
      <c r="E75" s="43">
        <v>0.5</v>
      </c>
      <c r="F75" s="140">
        <v>2.8727687056556386E-15</v>
      </c>
      <c r="G75" s="43">
        <v>3.4393784166231613E-8</v>
      </c>
      <c r="H75" s="140">
        <v>7.1819217641390959E-11</v>
      </c>
      <c r="I75" s="43">
        <v>5.7322973610386024E-4</v>
      </c>
      <c r="J75" s="140">
        <v>7.1822090410096614E-11</v>
      </c>
      <c r="K75" s="141">
        <v>5.7326412988802642E-4</v>
      </c>
      <c r="L75" s="140">
        <v>2.8700000000000002E-3</v>
      </c>
      <c r="M75" s="43">
        <v>5.732642017101168E-4</v>
      </c>
      <c r="N75" s="141">
        <v>3.4432642017101171E-3</v>
      </c>
      <c r="O75" s="81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</row>
    <row r="76" spans="1:143" s="137" customFormat="1" x14ac:dyDescent="0.2">
      <c r="A76" s="158" t="s">
        <v>74</v>
      </c>
      <c r="B76" s="159"/>
      <c r="C76" s="160">
        <v>0</v>
      </c>
      <c r="D76" s="146">
        <v>1</v>
      </c>
      <c r="E76" s="146">
        <v>0</v>
      </c>
      <c r="F76" s="160">
        <v>1.3749431758185785E-13</v>
      </c>
      <c r="G76" s="146">
        <v>5.8959776057910532E-8</v>
      </c>
      <c r="H76" s="160">
        <v>1.1457859798488153E-9</v>
      </c>
      <c r="I76" s="146">
        <v>4.9133146714925441E-4</v>
      </c>
      <c r="J76" s="160">
        <v>1.1459234741663971E-9</v>
      </c>
      <c r="K76" s="161">
        <v>4.9139042692531235E-4</v>
      </c>
      <c r="L76" s="160">
        <v>2.8400000000000002E-2</v>
      </c>
      <c r="M76" s="146">
        <v>4.9139157284878651E-4</v>
      </c>
      <c r="N76" s="161">
        <v>2.8891391572848788E-2</v>
      </c>
      <c r="O76" s="81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</row>
    <row r="77" spans="1:143" x14ac:dyDescent="0.2">
      <c r="O77" s="43"/>
    </row>
    <row r="78" spans="1:143" x14ac:dyDescent="0.2">
      <c r="O78" s="43"/>
    </row>
    <row r="79" spans="1:143" x14ac:dyDescent="0.2">
      <c r="O79" s="43"/>
    </row>
    <row r="80" spans="1:143" x14ac:dyDescent="0.2">
      <c r="O80" s="43"/>
    </row>
    <row r="81" spans="4:152" x14ac:dyDescent="0.2">
      <c r="D81" s="44"/>
      <c r="E81" s="44"/>
      <c r="F81" s="44"/>
      <c r="G81" s="44"/>
      <c r="O81" s="43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</row>
    <row r="82" spans="4:152" x14ac:dyDescent="0.2">
      <c r="D82" s="44"/>
      <c r="E82" s="44"/>
      <c r="F82" s="44"/>
      <c r="G82" s="44"/>
      <c r="O82" s="43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</row>
    <row r="83" spans="4:152" x14ac:dyDescent="0.2">
      <c r="D83" s="44"/>
      <c r="E83" s="44"/>
      <c r="F83" s="44"/>
      <c r="G83" s="44"/>
      <c r="O83" s="43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</row>
    <row r="84" spans="4:152" x14ac:dyDescent="0.2">
      <c r="D84" s="44"/>
      <c r="E84" s="44"/>
      <c r="F84" s="44"/>
      <c r="G84" s="44"/>
      <c r="O84" s="43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</row>
    <row r="85" spans="4:152" x14ac:dyDescent="0.2">
      <c r="D85" s="44"/>
      <c r="E85" s="44"/>
      <c r="F85" s="44"/>
      <c r="G85" s="44"/>
      <c r="O85" s="43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</row>
    <row r="86" spans="4:152" x14ac:dyDescent="0.2">
      <c r="D86" s="44"/>
      <c r="E86" s="44"/>
      <c r="F86" s="44"/>
      <c r="G86" s="44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</row>
    <row r="87" spans="4:152" x14ac:dyDescent="0.2">
      <c r="D87" s="44"/>
      <c r="E87" s="44"/>
      <c r="F87" s="44"/>
      <c r="G87" s="44"/>
      <c r="O87" s="43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</row>
    <row r="88" spans="4:152" x14ac:dyDescent="0.2">
      <c r="D88" s="44"/>
      <c r="E88" s="44"/>
      <c r="F88" s="44"/>
      <c r="G88" s="44"/>
      <c r="O88" s="43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</row>
    <row r="89" spans="4:152" x14ac:dyDescent="0.2">
      <c r="D89" s="44"/>
      <c r="E89" s="44"/>
      <c r="F89" s="44"/>
      <c r="G89" s="44"/>
      <c r="O89" s="43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</row>
    <row r="90" spans="4:152" x14ac:dyDescent="0.2">
      <c r="D90" s="44"/>
      <c r="E90" s="44"/>
      <c r="F90" s="44"/>
      <c r="G90" s="44"/>
      <c r="O90" s="43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</row>
    <row r="91" spans="4:152" x14ac:dyDescent="0.2">
      <c r="D91" s="44"/>
      <c r="E91" s="44"/>
      <c r="F91" s="44"/>
      <c r="G91" s="44"/>
      <c r="O91" s="4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</row>
    <row r="92" spans="4:152" x14ac:dyDescent="0.2">
      <c r="D92" s="44"/>
      <c r="E92" s="44"/>
      <c r="F92" s="44"/>
      <c r="G92" s="44"/>
      <c r="O92" s="43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</row>
    <row r="93" spans="4:152" x14ac:dyDescent="0.2">
      <c r="D93" s="44"/>
      <c r="E93" s="44"/>
      <c r="F93" s="44"/>
      <c r="G93" s="44"/>
      <c r="O93" s="43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</row>
    <row r="94" spans="4:152" x14ac:dyDescent="0.2">
      <c r="D94" s="44"/>
      <c r="E94" s="44"/>
      <c r="F94" s="44"/>
      <c r="G94" s="44"/>
      <c r="O94" s="43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</row>
    <row r="95" spans="4:152" x14ac:dyDescent="0.2">
      <c r="D95" s="44"/>
      <c r="E95" s="44"/>
      <c r="F95" s="44"/>
      <c r="G95" s="44"/>
      <c r="O95" s="43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</row>
    <row r="96" spans="4:152" x14ac:dyDescent="0.2">
      <c r="D96" s="44"/>
      <c r="E96" s="44"/>
      <c r="F96" s="44"/>
      <c r="G96" s="44"/>
      <c r="O96" s="43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</row>
  </sheetData>
  <mergeCells count="6">
    <mergeCell ref="L5:N5"/>
    <mergeCell ref="F6:G6"/>
    <mergeCell ref="H6:I6"/>
    <mergeCell ref="J6:K6"/>
    <mergeCell ref="C5:E5"/>
    <mergeCell ref="F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15"/>
  <sheetViews>
    <sheetView workbookViewId="0">
      <selection activeCell="H5" sqref="H5"/>
    </sheetView>
  </sheetViews>
  <sheetFormatPr defaultRowHeight="12.75" x14ac:dyDescent="0.2"/>
  <sheetData>
    <row r="2" spans="1:1" x14ac:dyDescent="0.2">
      <c r="A2" s="164" t="s">
        <v>136</v>
      </c>
    </row>
    <row r="4" spans="1:1" x14ac:dyDescent="0.2">
      <c r="A4" t="s">
        <v>137</v>
      </c>
    </row>
    <row r="5" spans="1:1" x14ac:dyDescent="0.2">
      <c r="A5" t="s">
        <v>138</v>
      </c>
    </row>
    <row r="6" spans="1:1" x14ac:dyDescent="0.2">
      <c r="A6" s="135" t="s">
        <v>139</v>
      </c>
    </row>
    <row r="7" spans="1:1" x14ac:dyDescent="0.2">
      <c r="A7" s="135" t="s">
        <v>140</v>
      </c>
    </row>
    <row r="8" spans="1:1" x14ac:dyDescent="0.2">
      <c r="A8" s="163" t="s">
        <v>141</v>
      </c>
    </row>
    <row r="10" spans="1:1" x14ac:dyDescent="0.2">
      <c r="A10" s="135" t="s">
        <v>142</v>
      </c>
    </row>
    <row r="11" spans="1:1" x14ac:dyDescent="0.2">
      <c r="A11" s="135" t="s">
        <v>143</v>
      </c>
    </row>
    <row r="13" spans="1:1" x14ac:dyDescent="0.2">
      <c r="A13" s="135" t="s">
        <v>145</v>
      </c>
    </row>
    <row r="14" spans="1:1" x14ac:dyDescent="0.2">
      <c r="A14" s="135" t="s">
        <v>144</v>
      </c>
    </row>
    <row r="15" spans="1:1" x14ac:dyDescent="0.2">
      <c r="A15" s="16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</vt:lpstr>
      <vt:lpstr>QA verification</vt:lpstr>
      <vt:lpstr>Table for paper</vt:lpstr>
      <vt:lpstr>READ ME</vt:lpstr>
    </vt:vector>
  </TitlesOfParts>
  <Company>WSC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Johnny Kam</cp:lastModifiedBy>
  <dcterms:created xsi:type="dcterms:W3CDTF">2007-12-03T11:09:14Z</dcterms:created>
  <dcterms:modified xsi:type="dcterms:W3CDTF">2023-03-15T09:50:27Z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